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showInkAnnotation="0" codeName="ThisWorkbook"/>
  <mc:AlternateContent xmlns:mc="http://schemas.openxmlformats.org/markup-compatibility/2006">
    <mc:Choice Requires="x15">
      <x15ac:absPath xmlns:x15ac="http://schemas.microsoft.com/office/spreadsheetml/2010/11/ac" url="T:\RVO\IUC\04 Contractmanagement\CCM\ICT Inhuur\4. Tools\1. Inhuurformulier\3. Dienstversies\OCW - IUC-Noord\CJIB\"/>
    </mc:Choice>
  </mc:AlternateContent>
  <xr:revisionPtr revIDLastSave="0" documentId="13_ncr:1_{208D5126-0B3A-4E7A-A448-3C6FCCF39D74}" xr6:coauthVersionLast="41" xr6:coauthVersionMax="41" xr10:uidLastSave="{00000000-0000-0000-0000-000000000000}"/>
  <bookViews>
    <workbookView xWindow="5415" yWindow="5415" windowWidth="38700" windowHeight="15435" tabRatio="884" xr2:uid="{00000000-000D-0000-FFFF-FFFF00000000}"/>
  </bookViews>
  <sheets>
    <sheet name="Aanvraag inhuur" sheetId="4" r:id="rId1"/>
    <sheet name="Kwaliteitsraamwerk I(v)" sheetId="18" state="hidden" r:id="rId2"/>
    <sheet name="Hulp bij invullen" sheetId="19" r:id="rId3"/>
    <sheet name="Info Kwaliteitsraamwerk I(v)" sheetId="20" r:id="rId4"/>
    <sheet name="Info VOG Items" sheetId="1" state="hidden" r:id="rId5"/>
    <sheet name="Rapportage Info" sheetId="17" state="hidden" r:id="rId6"/>
    <sheet name="Brongegevens dienst" sheetId="2" state="hidden" r:id="rId7"/>
  </sheets>
  <definedNames>
    <definedName name="_xlnm._FilterDatabase" localSheetId="0" hidden="1">'Aanvraag inhuur'!$J$1:$J$158</definedName>
    <definedName name="_xlnm._FilterDatabase" localSheetId="3" hidden="1">'Info Kwaliteitsraamwerk I(v)'!$B$1:$D$1</definedName>
    <definedName name="_xlnm._FilterDatabase" localSheetId="1" hidden="1">'Kwaliteitsraamwerk I(v)'!#REF!</definedName>
    <definedName name="Aanvraagopties">'Brongegevens dienst'!$A$2:$B$2</definedName>
    <definedName name="_xlnm.Print_Area" localSheetId="0">'Aanvraag inhuur'!$A$1:$I$151</definedName>
    <definedName name="_xlnm.Print_Area" localSheetId="2">'Hulp bij invullen'!$A$1:$I$27</definedName>
    <definedName name="_xlnm.Print_Area" localSheetId="4">'Info VOG Items'!$A$1:$C$44</definedName>
    <definedName name="_xlnm.Print_Area" localSheetId="5">'Rapportage Info'!$A$1:$M$13</definedName>
    <definedName name="Bedrijfsonderdeel">'Brongegevens dienst'!$E$3:$E$14</definedName>
    <definedName name="Bouwen">'Kwaliteitsraamwerk I(v)'!$C$2:$C$6</definedName>
    <definedName name="Departement">'Brongegevens dienst'!$C$3</definedName>
    <definedName name="Dienst">'Brongegevens dienst'!$D$3</definedName>
    <definedName name="Feestdagen">'Brongegevens dienst'!$I$3:$Q$26</definedName>
    <definedName name="Hoofdgroep">'Kwaliteitsraamwerk I(v)'!$A$2:$A$6</definedName>
    <definedName name="Kwaliteitenprofielen">'Kwaliteitsraamwerk I(v)'!$G$2:$G$62</definedName>
    <definedName name="Lijst1">'Brongegevens dienst'!$A$6:$A$7</definedName>
    <definedName name="Lijst2">'Brongegevens dienst'!$B$6:$B$8</definedName>
    <definedName name="Mogelijkmaken">'Kwaliteitsraamwerk I(v)'!$E$2:$E$18</definedName>
    <definedName name="Opdrachtnemer">'Brongegevens dienst'!$R$3:$R$8</definedName>
    <definedName name="Perceel">'Brongegevens dienst'!$A$3:$A$4</definedName>
    <definedName name="Plannen">'Kwaliteitsraamwerk I(v)'!$B$2:$B$11</definedName>
    <definedName name="Soort">'Brongegevens dienst'!$A$37:$A$42</definedName>
    <definedName name="Status_Aanvraag">'Brongegevens dienst'!$A$14:$A$17</definedName>
    <definedName name="Status_kandidaat">'Brongegevens dienst'!$B$14:$B$18</definedName>
    <definedName name="Sturen">'Kwaliteitsraamwerk I(v)'!$F$2:$F$13</definedName>
    <definedName name="Uitvoeren">'Kwaliteitsraamwerk I(v)'!$D$2:$D$18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4" l="1"/>
  <c r="A2" i="4"/>
  <c r="C12" i="17" l="1"/>
  <c r="C6" i="4" l="1"/>
  <c r="D9" i="4"/>
  <c r="C9" i="4"/>
  <c r="D12" i="17" s="1"/>
  <c r="J9" i="17" l="1"/>
  <c r="F9" i="17" l="1"/>
  <c r="N46" i="4" l="1"/>
  <c r="B2" i="4"/>
  <c r="L9" i="17" l="1"/>
  <c r="I9" i="17"/>
  <c r="G9" i="17"/>
  <c r="E9" i="17"/>
  <c r="D9" i="17"/>
  <c r="C9" i="17"/>
  <c r="D29" i="4" l="1"/>
  <c r="D34" i="4" s="1"/>
  <c r="C29" i="4"/>
  <c r="A9" i="17" l="1"/>
  <c r="D32" i="4"/>
  <c r="D31" i="4"/>
  <c r="I2" i="4"/>
  <c r="I4" i="4"/>
  <c r="I5" i="4"/>
  <c r="I3" i="4"/>
  <c r="B24" i="4" l="1"/>
  <c r="B55" i="4" l="1"/>
  <c r="B57" i="4"/>
  <c r="J56" i="4" s="1"/>
  <c r="N47" i="4"/>
  <c r="M47" i="4"/>
  <c r="L47" i="4"/>
  <c r="K47" i="4"/>
  <c r="M46" i="4"/>
  <c r="L46" i="4"/>
  <c r="K46" i="4"/>
  <c r="N45" i="4"/>
  <c r="M45" i="4"/>
  <c r="L45" i="4"/>
  <c r="K45" i="4"/>
  <c r="K44" i="4"/>
  <c r="B53" i="4"/>
  <c r="J53" i="4" s="1"/>
  <c r="B52" i="4"/>
  <c r="J52" i="4" s="1"/>
  <c r="C53" i="4"/>
  <c r="C52" i="4"/>
  <c r="C51" i="4"/>
  <c r="C50" i="4"/>
  <c r="C49" i="4"/>
  <c r="C48" i="4"/>
  <c r="B50" i="4"/>
  <c r="J50" i="4" s="1"/>
  <c r="B49" i="4"/>
  <c r="J49" i="4" s="1"/>
  <c r="B48" i="4"/>
  <c r="B51" i="4"/>
  <c r="J51" i="4" s="1"/>
  <c r="N44" i="4"/>
  <c r="M44" i="4"/>
  <c r="L44" i="4"/>
  <c r="J48" i="4" l="1"/>
  <c r="J47" i="4"/>
  <c r="D44" i="4"/>
  <c r="B45" i="4"/>
  <c r="B46" i="4"/>
  <c r="J55" i="4"/>
  <c r="J54" i="4"/>
  <c r="J57" i="4"/>
  <c r="H9" i="17" l="1"/>
  <c r="C37" i="18"/>
  <c r="D37" i="18"/>
  <c r="E37" i="18"/>
  <c r="F37" i="18"/>
  <c r="C113" i="4" l="1"/>
  <c r="B128" i="4" l="1"/>
  <c r="C128" i="4"/>
  <c r="E4" i="17" l="1"/>
  <c r="G122" i="4"/>
  <c r="D127" i="4"/>
  <c r="B9" i="17"/>
  <c r="E1" i="17"/>
  <c r="Q26" i="2"/>
  <c r="P26" i="2"/>
  <c r="O26" i="2"/>
  <c r="I26" i="2"/>
  <c r="N26" i="2" s="1"/>
  <c r="Q25" i="2"/>
  <c r="P25" i="2"/>
  <c r="O25" i="2"/>
  <c r="I25" i="2"/>
  <c r="N25" i="2" s="1"/>
  <c r="Q24" i="2"/>
  <c r="P24" i="2"/>
  <c r="O24" i="2"/>
  <c r="I24" i="2"/>
  <c r="N24" i="2" s="1"/>
  <c r="Q23" i="2"/>
  <c r="P23" i="2"/>
  <c r="O23" i="2"/>
  <c r="I23" i="2"/>
  <c r="N23" i="2" s="1"/>
  <c r="Q22" i="2"/>
  <c r="P22" i="2"/>
  <c r="O22" i="2"/>
  <c r="I22" i="2"/>
  <c r="N22" i="2" s="1"/>
  <c r="Q21" i="2"/>
  <c r="P21" i="2"/>
  <c r="O21" i="2"/>
  <c r="I21" i="2"/>
  <c r="N21" i="2" s="1"/>
  <c r="Q20" i="2"/>
  <c r="P20" i="2"/>
  <c r="O20" i="2"/>
  <c r="I20" i="2"/>
  <c r="N20" i="2" s="1"/>
  <c r="Q19" i="2"/>
  <c r="P19" i="2"/>
  <c r="O19" i="2"/>
  <c r="I19" i="2"/>
  <c r="N19" i="2" s="1"/>
  <c r="Q18" i="2"/>
  <c r="P18" i="2"/>
  <c r="O18" i="2"/>
  <c r="I18" i="2"/>
  <c r="N18" i="2" s="1"/>
  <c r="Q17" i="2"/>
  <c r="P17" i="2"/>
  <c r="O17" i="2"/>
  <c r="I17" i="2"/>
  <c r="N17" i="2" s="1"/>
  <c r="Q16" i="2"/>
  <c r="P16" i="2"/>
  <c r="O16" i="2"/>
  <c r="I16" i="2"/>
  <c r="M16" i="2" s="1"/>
  <c r="N16" i="2"/>
  <c r="Q15" i="2"/>
  <c r="P15" i="2"/>
  <c r="O15" i="2"/>
  <c r="I15" i="2"/>
  <c r="N15" i="2" s="1"/>
  <c r="Q14" i="2"/>
  <c r="P14" i="2"/>
  <c r="O14" i="2"/>
  <c r="I14" i="2"/>
  <c r="N14" i="2" s="1"/>
  <c r="Q13" i="2"/>
  <c r="P13" i="2"/>
  <c r="O13" i="2"/>
  <c r="I13" i="2"/>
  <c r="N13" i="2" s="1"/>
  <c r="Q12" i="2"/>
  <c r="P12" i="2"/>
  <c r="O12" i="2"/>
  <c r="I12" i="2"/>
  <c r="J12" i="2" s="1"/>
  <c r="Q11" i="2"/>
  <c r="P11" i="2"/>
  <c r="O11" i="2"/>
  <c r="I11" i="2"/>
  <c r="N11" i="2" s="1"/>
  <c r="Q10" i="2"/>
  <c r="P10" i="2"/>
  <c r="O10" i="2"/>
  <c r="I10" i="2"/>
  <c r="N10" i="2" s="1"/>
  <c r="Q9" i="2"/>
  <c r="P9" i="2"/>
  <c r="O9" i="2"/>
  <c r="I9" i="2"/>
  <c r="N9" i="2" s="1"/>
  <c r="Q8" i="2"/>
  <c r="P8" i="2"/>
  <c r="O8" i="2"/>
  <c r="I8" i="2"/>
  <c r="N8" i="2" s="1"/>
  <c r="Q7" i="2"/>
  <c r="P7" i="2"/>
  <c r="O7" i="2"/>
  <c r="I7" i="2"/>
  <c r="N7" i="2" s="1"/>
  <c r="Q6" i="2"/>
  <c r="P6" i="2"/>
  <c r="O6" i="2"/>
  <c r="I6" i="2"/>
  <c r="N6" i="2" s="1"/>
  <c r="Q5" i="2"/>
  <c r="P5" i="2"/>
  <c r="O5" i="2"/>
  <c r="I5" i="2"/>
  <c r="N5" i="2" s="1"/>
  <c r="Q4" i="2"/>
  <c r="P4" i="2"/>
  <c r="O4" i="2"/>
  <c r="I4" i="2"/>
  <c r="Q3" i="2"/>
  <c r="P3" i="2"/>
  <c r="O3" i="2"/>
  <c r="I3" i="2"/>
  <c r="M3" i="2" s="1"/>
  <c r="J20" i="2"/>
  <c r="M20" i="2"/>
  <c r="K16" i="2" l="1"/>
  <c r="J16" i="2"/>
  <c r="N4" i="2"/>
  <c r="M25" i="2"/>
  <c r="K18" i="2"/>
  <c r="J11" i="2"/>
  <c r="J24" i="2"/>
  <c r="J18" i="2"/>
  <c r="J21" i="2"/>
  <c r="J19" i="2"/>
  <c r="K12" i="2"/>
  <c r="J4" i="2"/>
  <c r="C130" i="4" s="1"/>
  <c r="J8" i="2"/>
  <c r="M21" i="2"/>
  <c r="M19" i="2"/>
  <c r="M17" i="2"/>
  <c r="M12" i="2"/>
  <c r="M6" i="2"/>
  <c r="N12" i="2"/>
  <c r="J5" i="2"/>
  <c r="K3" i="2"/>
  <c r="N3" i="2"/>
  <c r="M22" i="2"/>
  <c r="K20" i="2"/>
  <c r="M18" i="2"/>
  <c r="J17" i="2"/>
  <c r="M14" i="2"/>
  <c r="M9" i="2"/>
  <c r="M4" i="2"/>
  <c r="J3" i="2"/>
  <c r="M26" i="2"/>
  <c r="K26" i="2"/>
  <c r="M24" i="2"/>
  <c r="M13" i="2"/>
  <c r="M8" i="2"/>
  <c r="J26" i="2"/>
  <c r="K24" i="2"/>
  <c r="J13" i="2"/>
  <c r="M11" i="2"/>
  <c r="J10" i="2"/>
  <c r="K8" i="2"/>
  <c r="J25" i="2"/>
  <c r="M10" i="2"/>
  <c r="J9" i="2"/>
  <c r="K10" i="2"/>
  <c r="K22" i="2"/>
  <c r="K14" i="2"/>
  <c r="J6" i="2"/>
  <c r="M23" i="2"/>
  <c r="J22" i="2"/>
  <c r="M15" i="2"/>
  <c r="J14" i="2"/>
  <c r="J7" i="2"/>
  <c r="M5" i="2"/>
  <c r="J23" i="2"/>
  <c r="J15" i="2"/>
  <c r="M7" i="2"/>
  <c r="K5" i="2"/>
  <c r="K25" i="2"/>
  <c r="K23" i="2"/>
  <c r="K21" i="2"/>
  <c r="K19" i="2"/>
  <c r="K17" i="2"/>
  <c r="K15" i="2"/>
  <c r="K13" i="2"/>
  <c r="K11" i="2"/>
  <c r="K9" i="2"/>
  <c r="K7" i="2"/>
  <c r="K6" i="2"/>
  <c r="K4" i="2"/>
  <c r="C31" i="4" l="1"/>
  <c r="C32" i="4" s="1"/>
  <c r="C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 B. (Bruno)</author>
    <author>Smit, B.G.M. (Bruno)</author>
    <author>Ministerie van Economische Zaken, RVO  IUC</author>
  </authors>
  <commentList>
    <comment ref="D1" authorId="0" shapeId="0" xr:uid="{00000000-0006-0000-0000-000001000000}">
      <text>
        <r>
          <rPr>
            <b/>
            <sz val="8"/>
            <color indexed="81"/>
            <rFont val="Tahoma"/>
            <family val="2"/>
          </rPr>
          <t>ALLEEN IN TE VULLEN DOOR INHUURDESK !!</t>
        </r>
        <r>
          <rPr>
            <sz val="8"/>
            <color indexed="81"/>
            <rFont val="Tahoma"/>
            <family val="2"/>
          </rPr>
          <t xml:space="preserve">
Vul hier het referentienummer van deze aanvraag in.
Doordat deze informatie ook gebruikt wordt om bestanden een naam te geven moet deze voldoen aan de naamconventie en mogen derhalve de volgende tekens niet gebruikt worden :  \ / ? : * " &gt; &lt; | en een spatie.</t>
        </r>
      </text>
    </comment>
    <comment ref="B3" authorId="1" shapeId="0" xr:uid="{6FECA442-2F46-4330-AB29-B4DC70ACB1BC}">
      <text>
        <r>
          <rPr>
            <b/>
            <i/>
            <sz val="8"/>
            <color indexed="81"/>
            <rFont val="Tahoma"/>
            <family val="2"/>
          </rPr>
          <t>Wat is een ongewijzigde herhalingsaanvraag ?</t>
        </r>
        <r>
          <rPr>
            <sz val="8"/>
            <color indexed="81"/>
            <rFont val="Tahoma"/>
            <family val="2"/>
          </rPr>
          <t xml:space="preserve">
Wanneer in de basis alles hetzelfde blijft (opdrachtomschrijving, schaal, eisen, wensen), is sprake van een ongewijzigde herhalingsaanvraag. Liefst houdt de deelnemende dienst ook het referentienummer hetzelfde  (of geeft een volgnummer aan het originele referentienummer). Indien er sprake is van een ongewijzigde herhalingsaanvraag ook het referentienummer vermelden waarop deze gebaseerd is.</t>
        </r>
      </text>
    </comment>
    <comment ref="B5" authorId="2" shapeId="0" xr:uid="{75AA584C-BA89-4355-8492-66E409815149}">
      <text>
        <r>
          <rPr>
            <sz val="8"/>
            <color indexed="81"/>
            <rFont val="Tahoma"/>
            <family val="2"/>
          </rPr>
          <t>Geef aan om welk type aanvraag het gaat. In de regel is dit regulier, tenzij om moverende redenen hiervan afgeweken wordt.
Wat is nu het verschil tussen de verschillende aanvraagsoorten ?
Bij Accountteam 11 is een brochure "handreiking aanvragen ICT Inhuur". Daarnaast wordt ook op het werkblad "Hulp bij invullen" aangegeven hoe u het formulier kunt invullen. Onderstaand een korte beschrijving per aanvraagsoort.
Reguliere Aanvraag
Aanvraag met de standaard offertetermijn voor 1 rol in een specifieke opdracht voor een bepaald aantal uren per week gedurende een bepaalde periode. Voor dit type Aanvraag geldt de aanbiedingsplicht en is de rekenfactor gemiddeld tarief van toepassing.
Proactief
Reguliere Aanvraag met een verlengde offertetermijn voor 1 of meer rollen in een generiek geformuleerde opdracht voor een mogelijk nog onbepaald aantal uren (per week) gedurende een mogelijk nog onbepaalde periode. Voor dit type Aanvraag geldt geen aanbiedingsplicht en is de rekenfactor gemiddeld tarief niet van toepassing.
Strippenkaart
Reguliere Aanvraag met de standaard offertetermijn voor 1 rol in een specifiek geformuleerde opdracht voor een bepaald aantal nader af te roepen uren gedurende een (mogelijk nog on)bepaalde periode. Voor dit type Aanvraag geldt geen aanbiedingsplicht en is de rekenfactor gemiddeld tarief niet van toepassing. Er is geen garantie tot afname.
Cluster
Reguliere Aanvraag met de standaard offertetermijn voor meerdere personen en rollen in een specifieke opdracht voor een bepaald aantal uren per week gedurende een bepaalde periode. Voor dit type Aanvraag geldt de aanbiedingsplicht en is de rekenfactor gemiddeld tarief van toepassing. Dit type Aanvraag kent 2 varianten:
-   Vast samengesteld cluster - samenstelling van het cluster is vooraf door Opdrachtgever bepaald)
-   Vrij samen te stellen cluster (samenstelling van het cluster mag opdrachtnemer tijdens de minicompetitie zelf bepalen). Na gunning is de invulling van het cluster vast.
Combinatie met een strippenkaartmodel op bepaalde posities is mogelijk, om daarmee extra flexibiliteit in de mate en het moment van inzet te krijgen.
Vrijblijvend
Aanvraag met de standaard offertetermijn voor 1 rol in een specifieke opdracht voor een bepaald aantal uren per week gedurende een bepaalde periode. Voor dit type Aanvraag geldt geen aanbiedingsplicht en is de rekenfactor gemiddeld tarief niet van toepassing.
Verambtelijking
Aanvraag met een vrij te bepalen offertetermijn voor 1 rol in een specifieke opdracht voor een bepaald aantal uren per week gedurende een bepaalde periode. Voor dit type Aanvraag geldt geen aanbiedingsplicht en is de rekenfactor gemiddeld tarief niet van toepassing.</t>
        </r>
      </text>
    </comment>
    <comment ref="D5" authorId="2" shapeId="0" xr:uid="{676FC0A4-D347-4529-8E56-758C1A1323E3}">
      <text>
        <r>
          <rPr>
            <sz val="8"/>
            <color indexed="81"/>
            <rFont val="Tahoma"/>
            <family val="2"/>
          </rPr>
          <t>Eventueel een korte toelichting op keuze van Soort Aanvraag</t>
        </r>
      </text>
    </comment>
    <comment ref="B6" authorId="0" shapeId="0" xr:uid="{F86A26AD-70FF-483E-A61B-B3C129BEC942}">
      <text>
        <r>
          <rPr>
            <sz val="8"/>
            <color indexed="81"/>
            <rFont val="Tahoma"/>
            <family val="2"/>
          </rPr>
          <t>Indien er bij deze aanvraag sprake is van een maximum uurtarief, dan hier het bedrag excl. BTW invullen.
Let op!! Deze aanvraag telt dan niet mee voor de KPI-vaststelling. Terughoudend hanteren.</t>
        </r>
      </text>
    </comment>
    <comment ref="B7" authorId="0" shapeId="0" xr:uid="{725E10BC-79ED-46B6-9EAF-428EF04DD01A}">
      <text>
        <r>
          <rPr>
            <sz val="8"/>
            <color indexed="81"/>
            <rFont val="Tahoma"/>
            <family val="2"/>
          </rPr>
          <t>Indien er sprake is van een spoedaanvraag, dan moet hier "Ja" worden ingevuld en een toelichting gegeven worden waarom er sprake is van een spoedaanvraag.
Het aantal werkdagen na publicatie van de aanvraag en het sluitingsmoment voor het indienen van offertes zal lager zijn dan de standaard van 4 werkdagen.</t>
        </r>
      </text>
    </comment>
    <comment ref="D7" authorId="2" shapeId="0" xr:uid="{B7160E98-F70E-4DBA-A8CF-391A5B0C90EB}">
      <text>
        <r>
          <rPr>
            <sz val="8"/>
            <color indexed="81"/>
            <rFont val="Tahoma"/>
            <family val="2"/>
          </rPr>
          <t>Korte toelichting op keuze van Spoedaanvraag</t>
        </r>
      </text>
    </comment>
    <comment ref="A9" authorId="1" shapeId="0" xr:uid="{29395240-5EEC-4A61-8C26-F37F43BCB8FE}">
      <text>
        <r>
          <rPr>
            <sz val="9"/>
            <color indexed="81"/>
            <rFont val="Tahoma"/>
            <family val="2"/>
          </rPr>
          <t>Instructie bij het invullen
- Indien een rijhoogte te groot of te klein is, dan kan de rijhoogte handmatig worden aangepast.
- Om in een tekstvak naar een nieuwe regel te gaan kan dit via "Alt-Enter"</t>
        </r>
      </text>
    </comment>
    <comment ref="B20" authorId="1" shapeId="0" xr:uid="{80CA9A2F-A32B-45D3-BF20-5E9B2475EE21}">
      <text>
        <r>
          <rPr>
            <sz val="8"/>
            <color indexed="81"/>
            <rFont val="Tahoma"/>
            <family val="2"/>
          </rPr>
          <t>Beschrijf hier :
1. De werkzaamheden/taken  die de medewerker moet uitvoeren of
2. De prestatie die de medewerker tot stand moet brengen, waarbij de prestatiedoelstelling zo SMART mogelijk beschreven dient te worden. 
In het kader van de wet DBA verdient het aanbeveling om met name voor optie 2 te kiezen, zodat ook ZZP'ers voldoende kansen krijgen.
Bij de 2e optie zal de inhurende manager zich beperken tot het geven van aanwijzingen/instructies m.b.t. de tot stand te brengen prestaties.
Hij zal zich dus zo min mogelijk met de HOE?-vraag bemoeien, maar meer het uiteindelijke resultaat (WAT?) beoordelen.</t>
        </r>
      </text>
    </comment>
    <comment ref="C29" authorId="0" shapeId="0" xr:uid="{D78C2F1E-77A1-45E2-A152-9D2E2E0B495A}">
      <text>
        <r>
          <rPr>
            <sz val="8"/>
            <color indexed="81"/>
            <rFont val="Tahoma"/>
            <family val="2"/>
          </rPr>
          <t>Datum van plaatsing van de aanvraag.
Standaard wordt hier de actuele datum in geplaatst.
Het veld is overschrijfbaar
Invulformaat is DD-MM-JJ</t>
        </r>
      </text>
    </comment>
    <comment ref="D29" authorId="0" shapeId="0" xr:uid="{7DF23488-C0EE-4DCC-B83E-57BE60F991ED}">
      <text>
        <r>
          <rPr>
            <sz val="8"/>
            <color indexed="81"/>
            <rFont val="Tahoma"/>
            <family val="2"/>
          </rPr>
          <t>Tijd van plaatsing van de aanvraag.
Standaard wordt hier de actuele tijd in geplaatst.
Het veld is overschrijfbaar
Invulformaat is HH-MM</t>
        </r>
      </text>
    </comment>
    <comment ref="C31" authorId="0" shapeId="0" xr:uid="{9119FC34-514C-4A93-A5D5-B2EFFC7E055C}">
      <text>
        <r>
          <rPr>
            <sz val="8"/>
            <color indexed="81"/>
            <rFont val="Tahoma"/>
            <family val="2"/>
          </rPr>
          <t>Datum met betrekking tot het laatste moment van het stellen van vragen betreffende deze aanvraag.
Standaard wordt na invullen van de datum aanvraag deze einddatum vastgesteld door hier 1 werkdag bij op te tellen.
Het veld is overschrijfbaar.
Invulformaat is DD-MM-JJ</t>
        </r>
      </text>
    </comment>
    <comment ref="D31" authorId="0" shapeId="0" xr:uid="{053F19BA-044D-41C7-A422-800C1B8B3C4E}">
      <text>
        <r>
          <rPr>
            <sz val="8"/>
            <color indexed="81"/>
            <rFont val="Tahoma"/>
            <family val="2"/>
          </rPr>
          <t>Tijd behorende bij de datum met betrekking tot het laatste moment van het stellen van vragen betreffende deze aanvraag.
Standaard wordt hier het tijdstip van de datum en tijd offerte ingevuld.
Het veld is overschrijfbaar.
Invulformaat is HH:MM.</t>
        </r>
      </text>
    </comment>
    <comment ref="C32" authorId="0" shapeId="0" xr:uid="{EEF23EB4-5716-437A-B004-AFFA7E3DCAE0}">
      <text>
        <r>
          <rPr>
            <sz val="8"/>
            <color indexed="81"/>
            <rFont val="Tahoma"/>
            <family val="2"/>
          </rPr>
          <t>Datum met betrekking tot het laatste moment dat de beantwoording op de gestelde vragen plaats vindt.
Standaard wordt na vaststelling van het laatste moment van vragen hier 1 werkdag bij opgeteld.
Het veld is overschrijfbaar.
Invulformaat is DD-MM-JJ</t>
        </r>
      </text>
    </comment>
    <comment ref="D32" authorId="0" shapeId="0" xr:uid="{E6434658-02B5-4FAE-B903-674D48D6422F}">
      <text>
        <r>
          <rPr>
            <sz val="8"/>
            <color indexed="81"/>
            <rFont val="Tahoma"/>
            <family val="2"/>
          </rPr>
          <t>Tijd behorende bij de datum met betrekking tot het laatste moment van het beantwoorden van vragen betreffende deze aanvraag.
Standaard wordt hier het tijdstip van de datum en tijd offerte ingevuld.
Het veld is overschrijfbaar.
Invulformaat is HH:MM.</t>
        </r>
      </text>
    </comment>
    <comment ref="C34" authorId="0" shapeId="0" xr:uid="{6111B3E4-E959-4BE9-82DA-4ED9D33F5D1B}">
      <text>
        <r>
          <rPr>
            <sz val="8"/>
            <color indexed="81"/>
            <rFont val="Tahoma"/>
            <family val="2"/>
          </rPr>
          <t>Datum met betrekking tot het laatste moment dat de offertes mogen worden ingediend.
Standaard worden na vaststelling van het laatste moment van beantwoording van vragen hier 2 werkdagen bij opgeteld.
Het veld is overschrijfbaar.
Invulformaat is DD-MM-JJ HH:MM</t>
        </r>
      </text>
    </comment>
    <comment ref="D34" authorId="0" shapeId="0" xr:uid="{0444C052-908F-4817-B740-A721E65EC9FC}">
      <text>
        <r>
          <rPr>
            <sz val="8"/>
            <color indexed="81"/>
            <rFont val="Tahoma"/>
            <family val="2"/>
          </rPr>
          <t>Tijd behorende bij de datum met betrekking tot het laatste moment van het indienen van offertes betreffende deze aanvraag.
Standaard wordt hier het tijdstip van de datum en tijd offerte ingevuld.
Het veld is overschrijfbaar.
Invulformaat is HH:MM.</t>
        </r>
      </text>
    </comment>
    <comment ref="C36" authorId="0" shapeId="0" xr:uid="{70A496C3-0CC0-4249-8CA9-7A4987874C67}">
      <text>
        <r>
          <rPr>
            <sz val="8"/>
            <color indexed="81"/>
            <rFont val="Tahoma"/>
            <family val="2"/>
          </rPr>
          <t>Geef aan wanneer de mogelijke interviews met kandidaten gepland zijn.</t>
        </r>
      </text>
    </comment>
    <comment ref="C38" authorId="0" shapeId="0" xr:uid="{198A3815-4C25-4949-BAED-1E47BC01032D}">
      <text>
        <r>
          <rPr>
            <sz val="8"/>
            <color indexed="81"/>
            <rFont val="Tahoma"/>
            <family val="2"/>
          </rPr>
          <t>De deelnemende dienst streeft ernaar binnen 3 werkdagen na het laatste selectiegesprek de definitieve beoordeling bekend te maken :
  1. Welke nadere offerte geselecteerd is, of
  2. Dat er vervolggesprekken nodig zijn en met welke kandidaten die plaatsvinden, of
  3. Er geen geschikte kandidaat/opdrachtnemer gevonden is en welke actie dan volgt.
Invulformaat is DD-MM-JJ</t>
        </r>
      </text>
    </comment>
    <comment ref="B44" authorId="1" shapeId="0" xr:uid="{E807D4B3-E4FF-4F09-B8C3-620538BAC71C}">
      <text>
        <r>
          <rPr>
            <sz val="9"/>
            <color indexed="81"/>
            <rFont val="Tahoma"/>
            <family val="2"/>
          </rPr>
          <t xml:space="preserve">Hier moet u de functiefamilie toevoegen, zoals deze is gedefinieerd in het kwaliteitsraamwerk I(v).
</t>
        </r>
        <r>
          <rPr>
            <b/>
            <sz val="9"/>
            <color indexed="81"/>
            <rFont val="Tahoma"/>
            <family val="2"/>
          </rPr>
          <t xml:space="preserve">Uitvoering
</t>
        </r>
        <r>
          <rPr>
            <sz val="9"/>
            <color indexed="81"/>
            <rFont val="Tahoma"/>
            <family val="2"/>
          </rPr>
          <t xml:space="preserve">Voor het land/het volk (voorbeelden zijn De Belastingdienst, IND)
</t>
        </r>
        <r>
          <rPr>
            <b/>
            <sz val="9"/>
            <color indexed="81"/>
            <rFont val="Tahoma"/>
            <family val="2"/>
          </rPr>
          <t>Bedrijfsvoering</t>
        </r>
        <r>
          <rPr>
            <sz val="9"/>
            <color indexed="81"/>
            <rFont val="Tahoma"/>
            <family val="2"/>
          </rPr>
          <t xml:space="preserve">
Ten behoeve van overheidsdiensten (voorbeeld is een Shared Service Center)</t>
        </r>
      </text>
    </comment>
    <comment ref="B59" authorId="1" shapeId="0" xr:uid="{37B576B6-01B8-4634-A042-7D5959B577B8}">
      <text>
        <r>
          <rPr>
            <sz val="8"/>
            <color indexed="81"/>
            <rFont val="Tahoma"/>
            <family val="2"/>
          </rPr>
          <t>Bij het gekozen kwaliteitenprofiel wordt de schaalrange getoond, zoals deze benoemd staat in het kwaliteitsraamwerk I(v). U kunt eventueel onder of boven deze schaal de aanvraag uitzetten.  Bijvoorbeeld om in het geval van schaarste toch voldoende aanbod te krijgen.
Let op de waarde moet een geheel getal zijn (bv 11 en niet : max.11 of 11-12).</t>
        </r>
      </text>
    </comment>
    <comment ref="C106" authorId="1" shapeId="0" xr:uid="{00000000-0006-0000-0000-000007000000}">
      <text>
        <r>
          <rPr>
            <sz val="8"/>
            <color indexed="81"/>
            <rFont val="Tahoma"/>
            <family val="2"/>
          </rPr>
          <t>Indien duurzaamheid als criterium is ingevuld dan moet ook dan moet ook in de toelichting beschreven worden waarop duurzaamheid zal worden beoordeeld.</t>
        </r>
      </text>
    </comment>
    <comment ref="C109" authorId="1" shapeId="0" xr:uid="{00000000-0006-0000-0000-000008000000}">
      <text>
        <r>
          <rPr>
            <sz val="8"/>
            <color indexed="81"/>
            <rFont val="Tahoma"/>
            <family val="2"/>
          </rPr>
          <t>Indien beschikbaarheid als criterium is ingevuld dan moet ook in de toelichting beschreven worden waarop beschikbaarheid zal worden beoordeeld.</t>
        </r>
      </text>
    </comment>
    <comment ref="C112" authorId="0" shapeId="0" xr:uid="{00000000-0006-0000-0000-000009000000}">
      <text>
        <r>
          <rPr>
            <sz val="8"/>
            <color indexed="81"/>
            <rFont val="Tahoma"/>
            <family val="2"/>
          </rPr>
          <t>Of de kandidaat overtuigt te kunnen werken volgens de cultuur van de organisatie van deelnemende dienst en daarvoor de juiste karakter-eigenschappen heeft.</t>
        </r>
      </text>
    </comment>
    <comment ref="C115" authorId="0" shapeId="0" xr:uid="{00000000-0006-0000-0000-00000C000000}">
      <text>
        <r>
          <rPr>
            <sz val="8"/>
            <color indexed="81"/>
            <rFont val="Tahoma"/>
            <family val="2"/>
          </rPr>
          <t>Beschrijf waarop duurzaamheid zal worden beoordeeld, indien dit als criterium is ingevuld.</t>
        </r>
      </text>
    </comment>
    <comment ref="C117" authorId="0" shapeId="0" xr:uid="{00000000-0006-0000-0000-00000D000000}">
      <text>
        <r>
          <rPr>
            <sz val="8"/>
            <color indexed="81"/>
            <rFont val="Tahoma"/>
            <family val="2"/>
          </rPr>
          <t>Beschrijf waarop het criterium "Beschikbaarheid" indien &gt; 0 beoordeeld zal worden. Een kandidaat kan minder uren beschikbaar zijn t.o.v. het aantal uur in de initiële inhuurtermijn. De kandidaat kan dan mogelijk een lagere score krijgen, maar kan dit compenseren door een hogere score op andere criteria (b.v. kennis/competenties). De aanvrager zou dat wel moeten kunnen verduidelijken – waar en in hoeverre geeft hij ruimte om van de initiele inhuurtermijn en max. inzet in deze periode af te wijken.</t>
        </r>
      </text>
    </comment>
    <comment ref="C121" authorId="0" shapeId="0" xr:uid="{00000000-0006-0000-0000-00000E000000}">
      <text>
        <r>
          <rPr>
            <sz val="8"/>
            <color indexed="81"/>
            <rFont val="Tahoma"/>
            <family val="2"/>
          </rPr>
          <t>De startdatum waarop de inzet moet aanvangen.
Invulformaat is DD-MM-JJ
Let op! De kandidaat kan alleen starten nadat na de voorlopige gunning de aanvraag tot VOG en eenzijdig getekende Geheimhoudingverklaring binnen zijn.</t>
        </r>
      </text>
    </comment>
    <comment ref="C122" authorId="0" shapeId="0" xr:uid="{00000000-0006-0000-0000-00000F000000}">
      <text>
        <r>
          <rPr>
            <sz val="8"/>
            <color indexed="81"/>
            <rFont val="Tahoma"/>
            <family val="2"/>
          </rPr>
          <t>De initiële einddatum van de inzet.
Invulformaat is DD-MM-JJ
Let op! Einddatum is altijd einde van een kalendermaand.</t>
        </r>
      </text>
    </comment>
    <comment ref="G122" authorId="2" shapeId="0" xr:uid="{00000000-0006-0000-0000-000010000000}">
      <text>
        <r>
          <rPr>
            <sz val="8"/>
            <color indexed="81"/>
            <rFont val="Tahoma"/>
            <family val="2"/>
          </rPr>
          <t>Let op !!
Door afrondingskeuzes in de berekening kan het aantal maanden van de initiële inhuurtermijn in incidentele gevallen niet het juiste aantal geven. Overschrijf eventueel met het juiste aantal.</t>
        </r>
      </text>
    </comment>
    <comment ref="C124" authorId="1" shapeId="0" xr:uid="{00000000-0006-0000-0000-000011000000}">
      <text>
        <r>
          <rPr>
            <sz val="8"/>
            <color indexed="81"/>
            <rFont val="Tahoma"/>
            <family val="2"/>
          </rPr>
          <t xml:space="preserve">Indien een waarde &gt;0 is ingevuld bij het gunningscriterium "Kortingspercentage bij verlenging", dan moet de optie op verlenging in ieder geval op "Ja" gezet worden en het aantal en termijn van de verlenging worden ingevuld.
Uiteraard kan dit ook op "Ja" worden gezet indien het gunningscriterium niet is ingevuld, maar dan is het optioneel.
</t>
        </r>
      </text>
    </comment>
    <comment ref="C129" authorId="0" shapeId="0" xr:uid="{00000000-0006-0000-0000-000012000000}">
      <text>
        <r>
          <rPr>
            <sz val="8"/>
            <color indexed="81"/>
            <rFont val="Tahoma"/>
            <family val="2"/>
          </rPr>
          <t>Standaard aantal werkuren is 36 per week.</t>
        </r>
      </text>
    </comment>
    <comment ref="C130" authorId="0" shapeId="0" xr:uid="{00000000-0006-0000-0000-000013000000}">
      <text>
        <r>
          <rPr>
            <sz val="8"/>
            <color indexed="81"/>
            <rFont val="Tahoma"/>
            <family val="2"/>
          </rPr>
          <t xml:space="preserve">Wordt uitgerekend door het aantal werkdagen tussen de startdatum en de initiële einddatum te bepalen en te vermenigvuldigen met het gemiddeld aantal werkuren per werkdag. In de berekening wordt rekening gehouden met Nieuwjaarsdag, Pasen, Koningsdag, Hemelvaartsdag, Pinksteren en Kerstmis als zijnde wettelijke feestdagen.
</t>
        </r>
        <r>
          <rPr>
            <b/>
            <sz val="8"/>
            <color indexed="81"/>
            <rFont val="Tahoma"/>
            <family val="2"/>
          </rPr>
          <t>De rubriek is overschrijfbaar. 
Met Ctrl + Shift + I kunt u het aantal uren opnieuw uitrekenen.</t>
        </r>
      </text>
    </comment>
    <comment ref="C132" authorId="0" shapeId="0" xr:uid="{00000000-0006-0000-0000-000015000000}">
      <text>
        <r>
          <rPr>
            <sz val="8"/>
            <color indexed="81"/>
            <rFont val="Tahoma"/>
            <family val="2"/>
          </rPr>
          <t>Standaard zijn de aangeboden tarieven inclusief reis- en verblijfkosten naar de benoemde standplaatsen in de aanvraag.
In afwijking hierop mogen reiskosten, niet zijnde woon-werk verkeer naar de standplaats(en) zoals aangeven in de aanvraag, mogelijk in rekening worden gebracht. Een toelichting hieromtrent kunnen in het veld "Toelichting seperate vergoeding" worden ingevuld.
De eventuele vergoeding in dit kader is gelijk aan hetgeen daarover is vastgesteld voor Rijksambtenaren (reisbesluit binnenland) en de leidinggevende daartoe vooraf opdracht heeft verstrekt.</t>
        </r>
      </text>
    </comment>
    <comment ref="C141" authorId="0" shapeId="0" xr:uid="{00000000-0006-0000-0000-000017000000}">
      <text>
        <r>
          <rPr>
            <sz val="8"/>
            <color indexed="81"/>
            <rFont val="Tahoma"/>
            <family val="2"/>
          </rPr>
          <t xml:space="preserve">Let op! De kandidaat kan alleen starten nadat de voorlopige gunning de aanvraag tot VOG en eenzijdig getekende Geheimhoudingverklaring binnen zijn.
Indien in deze rubriek "Ja" wordt ingevuld, dan </t>
        </r>
        <r>
          <rPr>
            <b/>
            <sz val="8"/>
            <color indexed="81"/>
            <rFont val="Tahoma"/>
            <family val="2"/>
          </rPr>
          <t>moet</t>
        </r>
        <r>
          <rPr>
            <sz val="8"/>
            <color indexed="81"/>
            <rFont val="Tahoma"/>
            <family val="2"/>
          </rPr>
          <t xml:space="preserve"> de VOG overlegd  zijn voordat begonnen wordt met de daadwerkelijke werkzaamheden.</t>
        </r>
      </text>
    </comment>
    <comment ref="C143" authorId="0" shapeId="0" xr:uid="{00000000-0006-0000-0000-000018000000}">
      <text>
        <r>
          <rPr>
            <sz val="8"/>
            <color indexed="81"/>
            <rFont val="Tahoma"/>
            <family val="2"/>
          </rPr>
          <t>In het kader van de toepassing van de wet DBA moet vrije vervanging toegestaan worden.</t>
        </r>
      </text>
    </comment>
    <comment ref="C144" authorId="0" shapeId="0" xr:uid="{00000000-0006-0000-0000-000019000000}">
      <text>
        <r>
          <rPr>
            <sz val="8"/>
            <color indexed="81"/>
            <rFont val="Tahoma"/>
            <family val="2"/>
          </rPr>
          <t>Het is bespreekbaar dat de aanvraag door meerdere kandidaten kan worden ingevuld  (bijv. bij 36 uur 2 maal 18 uur).</t>
        </r>
      </text>
    </comment>
    <comment ref="C145" authorId="0" shapeId="0" xr:uid="{00000000-0006-0000-0000-00001A000000}">
      <text>
        <r>
          <rPr>
            <sz val="8"/>
            <color indexed="81"/>
            <rFont val="Tahoma"/>
            <family val="2"/>
          </rPr>
          <t>Denk hierbij bijvoorbeeld of het bespreekbaar is dat vanuit huis werken tot de mogelijkheden behoort.</t>
        </r>
      </text>
    </comment>
    <comment ref="C147" authorId="0" shapeId="0" xr:uid="{00000000-0006-0000-0000-00001B000000}">
      <text>
        <r>
          <rPr>
            <sz val="8"/>
            <color indexed="81"/>
            <rFont val="Tahoma"/>
            <family val="2"/>
          </rPr>
          <t>Consignatiediensten door een externe medewerker moet bij de offerteaanvraag duidelijk zijn en specifiek akkoord divisiemanager toegevoegd te worden</t>
        </r>
      </text>
    </comment>
    <comment ref="C148" authorId="1" shapeId="0" xr:uid="{00000000-0006-0000-0000-00001C000000}">
      <text>
        <r>
          <rPr>
            <sz val="8"/>
            <color indexed="81"/>
            <rFont val="Tahoma"/>
            <family val="2"/>
          </rPr>
          <t>In hoeverre is de ingehuurde medewerker eventueel betrokken bij Europese Aanbestedingen. De opdrachtnemer kan dit gegeven meenemen in het wel of niet aanbieden van een specifieke kandidaat, bijvoorbeeld in het kader van belangenverstrengeling.</t>
        </r>
      </text>
    </comment>
    <comment ref="C150" authorId="0" shapeId="0" xr:uid="{00000000-0006-0000-0000-00001F000000}">
      <text>
        <r>
          <rPr>
            <sz val="8"/>
            <color indexed="81"/>
            <rFont val="Tahoma"/>
            <family val="2"/>
          </rPr>
          <t>Standaard mag één CV's  worden aangeboden door een opdrachtnemer. Het aantal kan per aanvraag worden aangepast.</t>
        </r>
      </text>
    </comment>
  </commentList>
</comments>
</file>

<file path=xl/sharedStrings.xml><?xml version="1.0" encoding="utf-8"?>
<sst xmlns="http://schemas.openxmlformats.org/spreadsheetml/2006/main" count="2101" uniqueCount="663">
  <si>
    <t>VOG Overzicht Items</t>
  </si>
  <si>
    <t>Specifiek screeningsprofiel</t>
  </si>
  <si>
    <t>Algemeen screeningsprofiel</t>
  </si>
  <si>
    <t>Geld</t>
  </si>
  <si>
    <t>Goederen</t>
  </si>
  <si>
    <t>Diensten</t>
  </si>
  <si>
    <t>Zakelijke transacties</t>
  </si>
  <si>
    <t>Proces</t>
  </si>
  <si>
    <t>Aansturen organisatie</t>
  </si>
  <si>
    <t>Personen</t>
  </si>
  <si>
    <t>Departement</t>
  </si>
  <si>
    <t>Deelnemende dienst</t>
  </si>
  <si>
    <t>Emailadres</t>
  </si>
  <si>
    <t>Telefoonnummer</t>
  </si>
  <si>
    <t>Lijst 1</t>
  </si>
  <si>
    <t>Lijst 2</t>
  </si>
  <si>
    <t>Ja</t>
  </si>
  <si>
    <t>Nee</t>
  </si>
  <si>
    <t>Indifferent</t>
  </si>
  <si>
    <t>Schaalrange</t>
  </si>
  <si>
    <t>Informatiemanagement</t>
  </si>
  <si>
    <t>13-15</t>
  </si>
  <si>
    <t>11-13</t>
  </si>
  <si>
    <t>Projectmanagement</t>
  </si>
  <si>
    <t>Functioneel beheer</t>
  </si>
  <si>
    <t>Adviseur Bedrijfsvoering</t>
  </si>
  <si>
    <t>Applicatiebeheer</t>
  </si>
  <si>
    <t>Systeembeheer</t>
  </si>
  <si>
    <t>Inzetgegevens</t>
  </si>
  <si>
    <t>01</t>
  </si>
  <si>
    <t>06</t>
  </si>
  <si>
    <t>11</t>
  </si>
  <si>
    <t>12</t>
  </si>
  <si>
    <t>13</t>
  </si>
  <si>
    <t>21</t>
  </si>
  <si>
    <t>22</t>
  </si>
  <si>
    <t>25</t>
  </si>
  <si>
    <t>36</t>
  </si>
  <si>
    <t>37</t>
  </si>
  <si>
    <t>38</t>
  </si>
  <si>
    <t>61</t>
  </si>
  <si>
    <t>62</t>
  </si>
  <si>
    <t>63</t>
  </si>
  <si>
    <t>71</t>
  </si>
  <si>
    <t>84</t>
  </si>
  <si>
    <t>85</t>
  </si>
  <si>
    <t>86</t>
  </si>
  <si>
    <t>45</t>
  </si>
  <si>
    <t>50</t>
  </si>
  <si>
    <t>55</t>
  </si>
  <si>
    <t>60</t>
  </si>
  <si>
    <t>65</t>
  </si>
  <si>
    <t>70</t>
  </si>
  <si>
    <t>75</t>
  </si>
  <si>
    <t>80</t>
  </si>
  <si>
    <t>95</t>
  </si>
  <si>
    <t>41</t>
  </si>
  <si>
    <t>43</t>
  </si>
  <si>
    <t>53</t>
  </si>
  <si>
    <t>Politieke ambtsdragers</t>
  </si>
  <si>
    <t>Visum en emigratie</t>
  </si>
  <si>
    <t>(Buitengewoon) opsporingsambtenaar</t>
  </si>
  <si>
    <t>Vakantiegezinnen en adoptie</t>
  </si>
  <si>
    <t>Gezondheidszorg en welzijn van mens en dier</t>
  </si>
  <si>
    <t>Exploitatievergunning; Dit screeningsprofiel is van toepassing bij het aanvragen van een exploitatievergunning voor een horecabedrijf bij de gemeente</t>
  </si>
  <si>
    <t>Juridische dienstverlening</t>
  </si>
  <si>
    <t>Onderwijs Dit screeningsprofiel is van toepassing op al het personeel dat werkzaam is bij een educatieve instelling</t>
  </si>
  <si>
    <t>Taxibranche; chauffeurskaart Dit screeningsprofiel kan alleen worden gebruikt als Kiwa Register B.V. de organisatie is die de VOG verlangt</t>
  </si>
  <si>
    <t>Taxibranche; ondernemersvergunning Dit screeningsprofiel kan alleen worden gebruikt als Kiwa Register B.V. de organisatie is die de VOG verlangt</t>
  </si>
  <si>
    <t>(Gezins)voogd bij voogdijinstellingen, reclasseringswerker, raadsonderzoeker en maatschappelijk werker</t>
  </si>
  <si>
    <t>Beëdigd tolken/vertalers Dit screeningsprofiel kan alleen worden gebruikt als de Raad voor Rechtsbijstand de organisatie is die de VOG verlangt</t>
  </si>
  <si>
    <t>Lidmaatschap schietvereniging</t>
  </si>
  <si>
    <t>Financiële dienstverlening</t>
  </si>
  <si>
    <t>Bevoegdheid hebben tot het raadplegen en/of bewerken van systemen</t>
  </si>
  <si>
    <t>Met gevoelige/vertrouwelijke informatie omgaan</t>
  </si>
  <si>
    <t>Kennis dragen van veiligheidssystemen, controlemechanismen en verificatieprocessen</t>
  </si>
  <si>
    <t>Met contante en/of girale gelden en/of (digitale) waardepapieren omgaan</t>
  </si>
  <si>
    <t>Budgetbevoegdheid hebben</t>
  </si>
  <si>
    <t>Het bewaken van productieprocessen</t>
  </si>
  <si>
    <t>Het beschikken over goederen</t>
  </si>
  <si>
    <t>Het voorhanden hebben van stoffen, objecten en voorwerpen e.d., die bij oneigenlijk of onjuist gebruik een risico vormen voor mens (en dier)</t>
  </si>
  <si>
    <t>Het verlenen van diensten (advies, beveiliging, schoonmaak, catering, onderhoud, etc)</t>
  </si>
  <si>
    <t>Het verlenen van diensten in de persoonlijke leefomgeving</t>
  </si>
  <si>
    <t>Beslissen over offertes (het voeren van onderhandelingen en het afsluiten van contracten) en het doen van aanbestedingen</t>
  </si>
  <si>
    <t>Het onderhouden/ombouwen/bedienen van (productie)machines en/of apparaten, voertuigen en/of luchtvaartuigen</t>
  </si>
  <si>
    <t>(Rijdend) vervoer waarbij goederen, producten, post en pakketten worden getransporteerd en/of bezorgd, anders dan het intern transport binnen een bedrijf</t>
  </si>
  <si>
    <t>(Rijdend) vervoer waarbij personen worden vervoerd</t>
  </si>
  <si>
    <t>Personen die vanuit hun functie mensen en/of een organisatie (of een deel daarvan) aansturen</t>
  </si>
  <si>
    <t>Belast zijn met de zorg voor minderjarigen</t>
  </si>
  <si>
    <t>Belast zijn met de zorg voor (hulpbehoevende) personen, zoals ouderen en gehandicapten</t>
  </si>
  <si>
    <t>Kinderopvang (alleen aanvinken in combinatie met andere functieaspecten)</t>
  </si>
  <si>
    <t>Bewezen aantal jaar</t>
  </si>
  <si>
    <t>Overige functiewensen</t>
  </si>
  <si>
    <t>Aanvullende kennis</t>
  </si>
  <si>
    <t>INZETGEGEVENS</t>
  </si>
  <si>
    <t>Planning</t>
  </si>
  <si>
    <t>Extra standplaats(en)</t>
  </si>
  <si>
    <t>Certificaten</t>
  </si>
  <si>
    <t>Bestuurlijke Informatica</t>
  </si>
  <si>
    <t>Database Administration</t>
  </si>
  <si>
    <t>MCDBA</t>
  </si>
  <si>
    <t>Informatiebeveiliging</t>
  </si>
  <si>
    <t>Informatiebeveiligingsbeleid</t>
  </si>
  <si>
    <t>Inkoopstrategie</t>
  </si>
  <si>
    <t>IT-auditing</t>
  </si>
  <si>
    <t>Professional Functioneel Beheerder</t>
  </si>
  <si>
    <t>Business Information Management Foundation</t>
  </si>
  <si>
    <t>Expert NEVI 2</t>
  </si>
  <si>
    <t>Programmeren</t>
  </si>
  <si>
    <t>Service Control</t>
  </si>
  <si>
    <t>Service Design</t>
  </si>
  <si>
    <t>Professional ITSM Alignment of IT and the Business (ISO20000)</t>
  </si>
  <si>
    <t>Servicemanagement</t>
  </si>
  <si>
    <t>Service Support</t>
  </si>
  <si>
    <t>Testen</t>
  </si>
  <si>
    <t>Tmap Next Foundation</t>
  </si>
  <si>
    <t>Test Management</t>
  </si>
  <si>
    <t>Uitbesteding ICT</t>
  </si>
  <si>
    <t>Foundation ISPL Procurement Management</t>
  </si>
  <si>
    <t>Service Alignment</t>
  </si>
  <si>
    <t>Functienaam (roepnaam)</t>
  </si>
  <si>
    <r>
      <t>Optie op verlenging</t>
    </r>
    <r>
      <rPr>
        <b/>
        <sz val="9"/>
        <rFont val="Verdana"/>
        <family val="2"/>
      </rPr>
      <t>*</t>
    </r>
  </si>
  <si>
    <r>
      <t>Uren per week</t>
    </r>
    <r>
      <rPr>
        <b/>
        <sz val="9"/>
        <rFont val="Verdana"/>
        <family val="2"/>
      </rPr>
      <t>*</t>
    </r>
  </si>
  <si>
    <r>
      <t>Parttimers toegestaan</t>
    </r>
    <r>
      <rPr>
        <b/>
        <sz val="9"/>
        <rFont val="Verdana"/>
        <family val="2"/>
      </rPr>
      <t>*</t>
    </r>
  </si>
  <si>
    <r>
      <t>Offsite werken bespreekbaar</t>
    </r>
    <r>
      <rPr>
        <b/>
        <sz val="9"/>
        <rFont val="Verdana"/>
        <family val="2"/>
      </rPr>
      <t>*</t>
    </r>
  </si>
  <si>
    <t>Deelnemende dienst*</t>
  </si>
  <si>
    <t>Totaal</t>
  </si>
  <si>
    <t>WEGING GUNNINGSCRITERIA</t>
  </si>
  <si>
    <t>Referentienummer</t>
  </si>
  <si>
    <t>Bestuurlijke informatica</t>
  </si>
  <si>
    <t>Master Bedrijfskundige Informatica</t>
  </si>
  <si>
    <t>Professional Projectmanager; PRINCE2 Practitioner</t>
  </si>
  <si>
    <t>TOGAF Practitioner; NORA (geen certificering); MARIJ (geen certificering); SCIA, ERIA, basisopleiding architectuur Belastingdienst; DIVA (Defensie)</t>
  </si>
  <si>
    <t>Bachelor Bedrijfskundige Informatica</t>
  </si>
  <si>
    <t>Bachelor Bedrijfskundige Informatica, Master Public Information Management</t>
  </si>
  <si>
    <t>Post HBO-opleiding, Certified Information Systems Auditor</t>
  </si>
  <si>
    <t>Professional ITSM Alignment of IT and the Business (ISO 20000); ITIL Service Design; ITIL Service Offerings and Agreements</t>
  </si>
  <si>
    <t>Service Level management</t>
  </si>
  <si>
    <t>RAD/LAD, RUP</t>
  </si>
  <si>
    <t>Testen Professional; TMap NEXT Advanced; ISTQB Advanced</t>
  </si>
  <si>
    <t>Professional ITSM Control of IT Services; ITIL Service Transition</t>
  </si>
  <si>
    <t xml:space="preserve">Programmeren </t>
  </si>
  <si>
    <t>Oracle Certified Professional; Microsoft Certified Program Developer</t>
  </si>
  <si>
    <t>ITSM Foundation; ITIL Foundation</t>
  </si>
  <si>
    <t>Professional ITSM Support of IT Services</t>
  </si>
  <si>
    <t>Professional ITSM Support of IT Services; ITIL Operational Support and Analysis</t>
  </si>
  <si>
    <t>Professional ITSM Delivery of IT Services; ITIL Service Design</t>
  </si>
  <si>
    <t>Professional ITSM Support of IT Services; ITIL Service Transition</t>
  </si>
  <si>
    <t>Professional ITSM Delivery of IT Services; ITIL Service Design; ITIL Planning Protection and Optimization</t>
  </si>
  <si>
    <t>Server+; Linux+; MCITP</t>
  </si>
  <si>
    <t>Server+; Linux+; MCITP; ASE-Network Infrastructure</t>
  </si>
  <si>
    <t>Service Delivery</t>
  </si>
  <si>
    <t>Professional ITSM Delivery of IT Services</t>
  </si>
  <si>
    <t>Professional ITSM Delivery of IT Services; ITIL Service Transition</t>
  </si>
  <si>
    <t>Departement*</t>
  </si>
  <si>
    <t>Criteria*</t>
  </si>
  <si>
    <t>Initieel Tarief</t>
  </si>
  <si>
    <t>Duurzaamheidsaspecten bij inzet</t>
  </si>
  <si>
    <t>Relevante werkervaring</t>
  </si>
  <si>
    <t>Kennis, competenties kandidaat</t>
  </si>
  <si>
    <t>Beschikbaarheid kandidaat</t>
  </si>
  <si>
    <t>Kandidaat begrijpt opdracht</t>
  </si>
  <si>
    <t>Kandidaat past bij organisatie</t>
  </si>
  <si>
    <t>Functiegroep</t>
  </si>
  <si>
    <t>Bedrijfsvoering</t>
  </si>
  <si>
    <t>Professionele Kennisgebieden</t>
  </si>
  <si>
    <t>Competenties</t>
  </si>
  <si>
    <t>Data interviews</t>
  </si>
  <si>
    <t>SELECTIE KWALITEITENPROFIEL UIT KWALITEITSRAAMWERK I(v)</t>
  </si>
  <si>
    <t>Hemelvaartsdag</t>
  </si>
  <si>
    <t>Nieuwjaar</t>
  </si>
  <si>
    <t>ORGANISATIE</t>
  </si>
  <si>
    <t>FEESTDAGEN</t>
  </si>
  <si>
    <t>1e Paasdag</t>
  </si>
  <si>
    <t>Jaar</t>
  </si>
  <si>
    <t>2e Paasdag</t>
  </si>
  <si>
    <t>1e Pinksterdag</t>
  </si>
  <si>
    <t>2e Pinksterdag</t>
  </si>
  <si>
    <t>1e Kerstdag</t>
  </si>
  <si>
    <t>2e Kertsdag</t>
  </si>
  <si>
    <t>VOG aanwezig voor start inzet*</t>
  </si>
  <si>
    <t>Kwalitatieve criteria</t>
  </si>
  <si>
    <r>
      <t>Max. aantal CV's per opdrachtnemer</t>
    </r>
    <r>
      <rPr>
        <b/>
        <sz val="9"/>
        <rFont val="Verdana"/>
        <family val="2"/>
      </rPr>
      <t>*</t>
    </r>
  </si>
  <si>
    <t>Eindmoment stellen van vragen*</t>
  </si>
  <si>
    <t>Eindmoment beantwoording vragen*</t>
  </si>
  <si>
    <t>Koningsdag</t>
  </si>
  <si>
    <r>
      <t>Initiële einddatum</t>
    </r>
    <r>
      <rPr>
        <b/>
        <sz val="9"/>
        <rFont val="Verdana"/>
        <family val="2"/>
      </rPr>
      <t>*</t>
    </r>
  </si>
  <si>
    <t>Max. aantal uren initiële inhuurtermijn*</t>
  </si>
  <si>
    <t>Vergoeding dienstreizen inbegrepen in tarief
Toelichting</t>
  </si>
  <si>
    <r>
      <t>Veiligheidsonderzoek vereist</t>
    </r>
    <r>
      <rPr>
        <b/>
        <sz val="9"/>
        <rFont val="Verdana"/>
        <family val="2"/>
      </rPr>
      <t>*</t>
    </r>
  </si>
  <si>
    <t>Datum offerte aanvraag*</t>
  </si>
  <si>
    <t>Streefdatum mededeling gunning*</t>
  </si>
  <si>
    <t>EISEN BIJ DEZE AANVRAAG</t>
  </si>
  <si>
    <t>Status Aanvraag</t>
  </si>
  <si>
    <t>Open</t>
  </si>
  <si>
    <t>Gunnen</t>
  </si>
  <si>
    <t>Status Kandidaat</t>
  </si>
  <si>
    <t>Afgewezen</t>
  </si>
  <si>
    <t>Gesprek</t>
  </si>
  <si>
    <t>Indienen offertes*</t>
  </si>
  <si>
    <t>Beoordelen</t>
  </si>
  <si>
    <t>Naam (Sorteren!)</t>
  </si>
  <si>
    <t>Aanvraag Inhuur ICT</t>
  </si>
  <si>
    <t>Datum aanvraag
(Conform opgave deelnemende dienst)</t>
  </si>
  <si>
    <r>
      <t xml:space="preserve">Referentienummer </t>
    </r>
    <r>
      <rPr>
        <b/>
        <sz val="9"/>
        <color theme="0"/>
        <rFont val="Verdana"/>
        <family val="2"/>
      </rPr>
      <t>AANVRAAG</t>
    </r>
    <r>
      <rPr>
        <sz val="9"/>
        <color theme="0"/>
        <rFont val="Verdana"/>
        <family val="2"/>
      </rPr>
      <t xml:space="preserve"> van deelnemende dienst</t>
    </r>
  </si>
  <si>
    <t>Directie/onderdeel binnen de deelnemende dienst</t>
  </si>
  <si>
    <t>Schaal
(BBRA)</t>
  </si>
  <si>
    <t>Functiegroep
(Functie Gebouw Rijk)</t>
  </si>
  <si>
    <t>Maximum tarief gesteld door deelnemende dienst</t>
  </si>
  <si>
    <t>Naam budgethouder bij deelnemende dienst</t>
  </si>
  <si>
    <t>Email-adres budgethouder bij deelnemende dienst</t>
  </si>
  <si>
    <t>Rapportagegegevens Inhuur Aanvraag ICT</t>
  </si>
  <si>
    <t>Dominante kwaliteitenprofiel conform  Kwaliteitsraamwerk I(v)</t>
  </si>
  <si>
    <t>LEVERANCIERSINFORMATIE</t>
  </si>
  <si>
    <t>Emailadres Inhuurdesk</t>
  </si>
  <si>
    <t>Screeningsitems VOG</t>
  </si>
  <si>
    <t>OPDRACHT</t>
  </si>
  <si>
    <t xml:space="preserve">Achtergrond opdracht*
</t>
  </si>
  <si>
    <t>AANVRAGER</t>
  </si>
  <si>
    <t>Aantal maanden initiële inhuurtermijn</t>
  </si>
  <si>
    <t>Verlengingsinformatie gebaseerd op periode(s)</t>
  </si>
  <si>
    <t>Maximaal aantal verlengingen</t>
  </si>
  <si>
    <t>Termijn per verlenging in maanden</t>
  </si>
  <si>
    <t xml:space="preserve">Geplande einddatum  project </t>
  </si>
  <si>
    <t>Directie/Bedrijfsonderdeel
(sorteer A-Z)</t>
  </si>
  <si>
    <t>Inhurend manager*</t>
  </si>
  <si>
    <r>
      <rPr>
        <b/>
        <sz val="12"/>
        <color rgb="FFFF0000"/>
        <rFont val="Verdana"/>
        <family val="2"/>
      </rPr>
      <t>of</t>
    </r>
    <r>
      <rPr>
        <sz val="9"/>
        <rFont val="Verdana"/>
        <family val="2"/>
      </rPr>
      <t xml:space="preserve">  </t>
    </r>
    <r>
      <rPr>
        <b/>
        <sz val="9"/>
        <rFont val="Verdana"/>
        <family val="2"/>
      </rPr>
      <t>Verlengingsinformatie gebaseerd op een project</t>
    </r>
  </si>
  <si>
    <t>In beoordeling</t>
  </si>
  <si>
    <r>
      <t>Gewenste startdatum</t>
    </r>
    <r>
      <rPr>
        <b/>
        <sz val="9"/>
        <rFont val="Verdana"/>
        <family val="2"/>
      </rPr>
      <t>*</t>
    </r>
  </si>
  <si>
    <t>Betrokkenheid bij aanbestedingen*</t>
  </si>
  <si>
    <t>Consignatiediensten*</t>
  </si>
  <si>
    <t xml:space="preserve"> </t>
  </si>
  <si>
    <t>Geen gunning</t>
  </si>
  <si>
    <t>Contractmanager</t>
  </si>
  <si>
    <t>Voor vragen kunt u contact opnemen met de contractmanager bereikbaar via :</t>
  </si>
  <si>
    <t>Regulier</t>
  </si>
  <si>
    <t>Soort</t>
  </si>
  <si>
    <t>Strippenkaart</t>
  </si>
  <si>
    <t>Doelgroep
social return
gevraagd
(Ja/Nee/ Indifferent)</t>
  </si>
  <si>
    <t>Soort
 Aanvraag</t>
  </si>
  <si>
    <t>U kunt de ingevulde rubrieken overnemen (Kopiëren/Plakken) op uw rapportagewerkblad</t>
  </si>
  <si>
    <t>INFORMATIE VOOR RAPPORTAGE OPDRACHTNEMERS</t>
  </si>
  <si>
    <r>
      <t xml:space="preserve">Toelichting duurzaamheid
</t>
    </r>
    <r>
      <rPr>
        <sz val="9"/>
        <rFont val="Verdana"/>
        <family val="2"/>
      </rPr>
      <t>(verplicht indien meetellend voor gunning)</t>
    </r>
  </si>
  <si>
    <r>
      <t xml:space="preserve">Toelichting beschikbaarheid
</t>
    </r>
    <r>
      <rPr>
        <sz val="9"/>
        <rFont val="Verdana"/>
        <family val="2"/>
      </rPr>
      <t>(verplicht indien meetellend voor gunning)</t>
    </r>
  </si>
  <si>
    <t>Ongewijzigde herhalingsaanvraag*</t>
  </si>
  <si>
    <t>Proactief</t>
  </si>
  <si>
    <t>Cluster</t>
  </si>
  <si>
    <t>Vrijblijvend</t>
  </si>
  <si>
    <t>Verambtelijking</t>
  </si>
  <si>
    <t>Vrije vervanging bespreekbaar*</t>
  </si>
  <si>
    <t>Hoofgroep</t>
  </si>
  <si>
    <t>TOGAF Practitioner; NORA (geen certificering); MARIJ (geen certificering); SCIA, ERIA, basisopleiding architectuur Belastingdienst; DIVA (Defensie), Archimate Foundation &amp; Practitioner</t>
  </si>
  <si>
    <t>Plannen</t>
  </si>
  <si>
    <t>Bouwen</t>
  </si>
  <si>
    <t>Uitvoeren</t>
  </si>
  <si>
    <t>Mogelijk maken</t>
  </si>
  <si>
    <t>Sturen</t>
  </si>
  <si>
    <t xml:space="preserve">1.1.1 Informatiearchitectuur </t>
  </si>
  <si>
    <t xml:space="preserve">2.1.1 Applicatieontwikkeling </t>
  </si>
  <si>
    <t xml:space="preserve">3.1.1 Systeembeheer </t>
  </si>
  <si>
    <t xml:space="preserve">4.1.1 Securitymanagement </t>
  </si>
  <si>
    <t>5.1.1 Projectleiderschap I(V)</t>
  </si>
  <si>
    <t xml:space="preserve">2.1.2 Systeemontwikkeling </t>
  </si>
  <si>
    <t xml:space="preserve">3.1.2 Changemanagement </t>
  </si>
  <si>
    <t>4.1.2 Informatie Risicomanagement</t>
  </si>
  <si>
    <t>5.1.2 Projectmanagement I(V)</t>
  </si>
  <si>
    <t xml:space="preserve">2.1.3 Netwerkontwikkeling </t>
  </si>
  <si>
    <t xml:space="preserve">3.1.3 Functioneel Beheer </t>
  </si>
  <si>
    <t xml:space="preserve">4.1.3 Cyber Securitymanagement </t>
  </si>
  <si>
    <t>5.1.3 Programmamanagement I(V)</t>
  </si>
  <si>
    <t>2.1.4 Data Engineering</t>
  </si>
  <si>
    <t>3.1.4 Serverbeheer</t>
  </si>
  <si>
    <t>4.2.1 Categoriemanagement I(V)</t>
  </si>
  <si>
    <t xml:space="preserve">5.1.4 Portfoliomanagement </t>
  </si>
  <si>
    <t xml:space="preserve">1.1.5 Systeem Architectuur </t>
  </si>
  <si>
    <t xml:space="preserve">2.2.1 Testmanagement </t>
  </si>
  <si>
    <t xml:space="preserve">3.1.5 Netwerkbeheer </t>
  </si>
  <si>
    <t xml:space="preserve">4.2.2 Inkoop I(V) </t>
  </si>
  <si>
    <t xml:space="preserve">5.2.1 Scrum Master </t>
  </si>
  <si>
    <t xml:space="preserve">1.1.6 Enterprise Architectuur </t>
  </si>
  <si>
    <t/>
  </si>
  <si>
    <t xml:space="preserve">3.1.6 Applicatiebeheer </t>
  </si>
  <si>
    <t>4.2.3 Relatiemanagement I(V)</t>
  </si>
  <si>
    <t xml:space="preserve">5.2.2 Release Train Engineer </t>
  </si>
  <si>
    <t xml:space="preserve">1.2.1 Informatiebeleid </t>
  </si>
  <si>
    <t xml:space="preserve">3.1.7 Databasebeheer </t>
  </si>
  <si>
    <t>4.2.4 Contract- / Leveranciermanagement</t>
  </si>
  <si>
    <t>5.3.1 Informatiemanagement</t>
  </si>
  <si>
    <t xml:space="preserve">1.2.2  Innovatiemanagement </t>
  </si>
  <si>
    <t xml:space="preserve">3.1.8 Recordbeheer </t>
  </si>
  <si>
    <t xml:space="preserve">4.3.1 Informatieanalyse </t>
  </si>
  <si>
    <t xml:space="preserve">5.3.2 Data / Gegevensmanagement </t>
  </si>
  <si>
    <t xml:space="preserve">1.2.3  Management Informatievoorziening </t>
  </si>
  <si>
    <t>3.1.9 Data Stewardship</t>
  </si>
  <si>
    <t xml:space="preserve">4.3.2 Business Analyse </t>
  </si>
  <si>
    <t xml:space="preserve">5.3.4 Meta Data / Gegevensmanagement </t>
  </si>
  <si>
    <t>1.3.1 Sourcingmanagement</t>
  </si>
  <si>
    <t>3.2.1 Technical Support</t>
  </si>
  <si>
    <t>4.3.3 Business Intelligence / Data Analyse</t>
  </si>
  <si>
    <t xml:space="preserve">3.2.2 1E Lijns Gebruikersondersteuning </t>
  </si>
  <si>
    <t>4.3.4 Data Science</t>
  </si>
  <si>
    <t xml:space="preserve">3.2.3 Incidentmanagement </t>
  </si>
  <si>
    <t>4.4.1 Informatiecoaching</t>
  </si>
  <si>
    <t xml:space="preserve">5.4.1 It-Control </t>
  </si>
  <si>
    <t>3.2.4 Problemmanagement</t>
  </si>
  <si>
    <t>4.4.2 Leer- Ontwikkelmanagement</t>
  </si>
  <si>
    <t>3.3.1 Service Level Management</t>
  </si>
  <si>
    <t>4.4.3 (Agile) Coaching</t>
  </si>
  <si>
    <t>3.3.2 Capacitymanagement</t>
  </si>
  <si>
    <t xml:space="preserve">4.5.1 Product Owner </t>
  </si>
  <si>
    <t>3.3.3 Configuration Management</t>
  </si>
  <si>
    <t>4.5.2 Product Manager</t>
  </si>
  <si>
    <t>4.5.3 (Gedelegeerd) Business Owner</t>
  </si>
  <si>
    <t>PK1</t>
  </si>
  <si>
    <t>C1</t>
  </si>
  <si>
    <t>PK2</t>
  </si>
  <si>
    <t>C2</t>
  </si>
  <si>
    <t>PK3</t>
  </si>
  <si>
    <t>C3</t>
  </si>
  <si>
    <t>PK4</t>
  </si>
  <si>
    <t>C4</t>
  </si>
  <si>
    <t>Architectuur (methoden, modelleer-technieken, tools, modellen, etc.)</t>
  </si>
  <si>
    <t>analyseren, creativiteit, netwerken, omgevingsbewustzijn, organisatiesensitiviteit, overtuigingskracht, plannen en organiseren, resultaatgerichtheid</t>
  </si>
  <si>
    <t>Uitvoering</t>
  </si>
  <si>
    <t>Expert I(v)</t>
  </si>
  <si>
    <t>Bijbehorende competenties</t>
  </si>
  <si>
    <t>Voorbeelden van opleidingen</t>
  </si>
  <si>
    <t>Information Security Foundation based on ISO/IEC 27002, Ontwikkeling Informatiesystemen Foundation</t>
  </si>
  <si>
    <t>Aanvullende kennisgebieden/Voorbeelden van opleidingen</t>
  </si>
  <si>
    <t>Opleiding, Certificaten, Kennisniveau</t>
  </si>
  <si>
    <t>Functiefamilie 1</t>
  </si>
  <si>
    <t>Functiegroep 2</t>
  </si>
  <si>
    <t>Schaal 1</t>
  </si>
  <si>
    <t>Functiegroep 1</t>
  </si>
  <si>
    <t>Functiefamilie 2</t>
  </si>
  <si>
    <t>Functiegroep 3</t>
  </si>
  <si>
    <t>Schaal 2</t>
  </si>
  <si>
    <t>Functiefamilie 3</t>
  </si>
  <si>
    <t>Schaal 3</t>
  </si>
  <si>
    <t>Senior Adviseur Bedrijfsvoering</t>
  </si>
  <si>
    <t>analyseren, creativiteit, netwerken, omgevingsbewustzijn, organisatiesensitiviteit, overtuigingskracht, plannen en organiseren</t>
  </si>
  <si>
    <t>Competenties 1</t>
  </si>
  <si>
    <t>Competenties 2</t>
  </si>
  <si>
    <t>Competenties 3</t>
  </si>
  <si>
    <t>Ervaring</t>
  </si>
  <si>
    <t>Kwaliteitenprofielen</t>
  </si>
  <si>
    <t>Overige vereiste kennisgebieden uit kwaliteits-raamwerk I(v)</t>
  </si>
  <si>
    <t>Werk- en denkniveau (algemeen en specifiek)</t>
  </si>
  <si>
    <t>Proces Modelleren en Analyseren</t>
  </si>
  <si>
    <t>ARIS; Mavin, BiZZ designer</t>
  </si>
  <si>
    <t>Bedrijfsregels modelleren</t>
  </si>
  <si>
    <t>Business Rules Modeling Foundation Course</t>
  </si>
  <si>
    <t>1.1.2 Functioneel Ontwerp / Startarchitectuur</t>
  </si>
  <si>
    <t>1.1.4 Technische Architectuur</t>
  </si>
  <si>
    <t>TOGAF Practitioner; NORA (geen certificering); MARIJ (geen certificering); ERIA, basisopleiding architectuur Belastingdienst; DIVA (Defensie) Archimate Foundation &amp; Practitioner</t>
  </si>
  <si>
    <t>Java; C#; .Net; Visual Basic; SAP/ERP; Groupware/Lotus Notes; Powerbuilder/Sybase; Cobol/Cics/DB2; Cool Gen, Information Security Foundation based on ISO/IEC 27002, Ontwikkeling Informatiesystemen Foundation, Applicatiemanagement Foundation</t>
  </si>
  <si>
    <t>1.1.3 Applicatiearchitectuur</t>
  </si>
  <si>
    <t>TOGAF Practitioner; NORA (geen certificering); MARIJ (geen certificering); SCIA, ERIA, basisopleiding architectuur Belasting- dienst; DIVA (Defensie) Archimate Foundation &amp; Practitioner</t>
  </si>
  <si>
    <t>Professional ITSM Service Delivery</t>
  </si>
  <si>
    <t xml:space="preserve">Information Security Foundation based on ISO/IEC 27002, ITSM Foundation; ITIL Foundation   </t>
  </si>
  <si>
    <t xml:space="preserve">Information Security Foundation based on ISO/IEC 27002, ITSM Foundation; ITIL Foundation, SAFe Agilist, Leading SAFE Agile voor Lead engineers  </t>
  </si>
  <si>
    <t>Information Security Foundation based on ISO/IEC 27002, Ontwikkeling Informatiesystemen Foundation, Leading SAFE Agile voor Lead engineers, Writing User Stories , Opleiding Enterprise architectuur, Archimate Foundation &amp; Practitioner</t>
  </si>
  <si>
    <t>Bestuurlijke informatica, Bestuurlijke in- formatiekunde</t>
  </si>
  <si>
    <t>Master Bedrijfskundige Informatica, Master Public Information Management</t>
  </si>
  <si>
    <t>TOGAF Practitioner; NORA (geen certificering); MARIJ (geen certificering); SCIA, ERIA, basisopleiding architectuur Belasting- dienst; DIVA (Defensie), Archimate Foundation &amp; Practitioner</t>
  </si>
  <si>
    <t xml:space="preserve">Information Security Foundation based on ISO/IEC 27002, Ontwikkeling Informatiesystemen Foundation, Aplicatiemanagement Foundation, ITSM Foundation; ITIL Foundation  </t>
  </si>
  <si>
    <t>TOGAF Practitioner; NORA (geen certificering); MARIJ (geen certificering); basisopleiding architectuur Belastingdienst; DIVA (Defensie), Archimate Foundation &amp; Practitioner</t>
  </si>
  <si>
    <t xml:space="preserve">Postdoc opleidingen, Zoals IMAC, UVA, TI- AS, ROI, Information Security Foundation based on ISO/IEC 27002, Ontwikkeling Informatiesystemen Foundation, Applicatiemanagement Foundation, ITSM Foundation; ITIL Foundation </t>
  </si>
  <si>
    <t>Opleiding Financieel Management van IT</t>
  </si>
  <si>
    <t>Informatiesystemen Foundation</t>
  </si>
  <si>
    <t xml:space="preserve">Informatiesystemen Foundation, Business Information Management Foundation, Information Security Foundation based on ISO/IEC 27002, Contractmanagement CATS CM Foundation  </t>
  </si>
  <si>
    <t xml:space="preserve">Professional Developer Scrum </t>
  </si>
  <si>
    <t>PSD I of vergelijkbare opleiding</t>
  </si>
  <si>
    <t>SAFe</t>
  </si>
  <si>
    <t xml:space="preserve">Leading SAFe </t>
  </si>
  <si>
    <t xml:space="preserve">Softwareontwerp </t>
  </si>
  <si>
    <t>Methoden en technieken voor Agile ontwerp</t>
  </si>
  <si>
    <t>Java; C#; .Net; Visual Basic; SAP/ERP; Oracle; Groupware/Lotus Notes; Powerbuilder/Sybase; Cobol/Cics/DB2; Cool Gen, Ruby on Rails</t>
  </si>
  <si>
    <t>PK5</t>
  </si>
  <si>
    <t>C5</t>
  </si>
  <si>
    <t>PK6</t>
  </si>
  <si>
    <t>C6</t>
  </si>
  <si>
    <t xml:space="preserve">Ontwerp en Ontwikkeling Informatiesystemen Foundation, Testen Foundation, IT Foundation; A+ Essentials, Applicatiemanagement Foundation, Information Security Foundation </t>
  </si>
  <si>
    <t xml:space="preserve">Informatiesystemen Foundation, Ontwerp en Ontwikkeling Informatiesystemen Foundation, IT Foundation; A+ Essentials, Applicatiemanagement Foundation, Information Security Foundation </t>
  </si>
  <si>
    <t>SQL, SAS, Teradata, C, R, Java en LSF</t>
  </si>
  <si>
    <t>Data Management Body of Knowledge</t>
  </si>
  <si>
    <t>DMBOK</t>
  </si>
  <si>
    <t>Java Software Designer; Microsoft Certified Solution Developer (etc.)</t>
  </si>
  <si>
    <t xml:space="preserve">Java Software Designer; Microsoft Certified Solution Developer (etc.), RAD/LAD, RUP, Analyzing Data with Power BI, Analyzing Data with SQL Server Reporting Services, Python Fundamentals / Advanced,  </t>
  </si>
  <si>
    <t>Testorganisatie en -uitvoering</t>
  </si>
  <si>
    <t>TMap NEXT Foundation, TMap next in Scrum</t>
  </si>
  <si>
    <t>Testen Foundation; ISTQB Foundation, IT Foundation; A+ Essentials, Informatiesystemen Foundation, Projectmanagement Foundation; PRINCE2 Foundation, Applicatiemanagement Foundation, Ontwerp en Ontwikkeling Informatiesystemen Foundation; Object Oriëntatie Foundation</t>
  </si>
  <si>
    <t>Server+; Linux+; MCITP; Jenkins; Gitlab</t>
  </si>
  <si>
    <t xml:space="preserve">ITSM Foundation; ITIL Foundation, IT Foundation; A+ Essentials, Infrastructuurmanagement Foundation, Information Security Foundation  </t>
  </si>
  <si>
    <t>ITSM Foundation; ITIL Foundation, Projectmanagement Foundation; PRINCE2 Foundation, IT Foundation; A+ Essentials, Informatiesystemen Foundation, Applicatiemanagement Foundation,Information Security Foundation</t>
  </si>
  <si>
    <t>Business Information Management Foundation, Informatiesystemen Foundation, Testen Foundation, ITSM Foundation; ITIL Foundation, Information Security Foundation based on ISO/IEC 27002</t>
  </si>
  <si>
    <t xml:space="preserve">ITSM Foundation; ITIL Foundation, IT Foundation; A+ Essentials, Infrastructuurmanagement Foundation, Information Security Foundation </t>
  </si>
  <si>
    <t>Ontwerp en Ontwikkeling Informatiesyste- men Foundation; RAD/LAD; XML/UML; XBRL, HTML, ASP, SOAP, XML, XSL-T, XPath,, DOM, XML Schema’s, Databases en SQL Foundation, IT Foundation; A+ Essentials, Informatiesystemen Foundation, Testen Foundation; TMapNext Foundation; ISTQB Certified Tester Foundation Level, Applicatiemanagement Foundation, ITSM Foundation; ITIL Foundation</t>
  </si>
  <si>
    <t>Datawarehouse</t>
  </si>
  <si>
    <t>Certified Data Centre Expert, Professional, Specialist</t>
  </si>
  <si>
    <t xml:space="preserve">Databases en QSL Foundation, Ontwerp en Ontwikkeling Informatiesystemen Foundation, IT Foundation; A+ Essentials, Informatiesystemen Foundation, Applicatiemanagement Foundation, Information Security Foundation   </t>
  </si>
  <si>
    <t>Archief- en informatiewetgeving; ordenings- en ontsluitingsmethodieken; zoek- technieken</t>
  </si>
  <si>
    <t>SOD I, SOD II, MBO Informatiedienst verlening, HMDI</t>
  </si>
  <si>
    <t>ITSM Foundation; ITIL Foundation, Projectmanagement Foundation; PRINCE2 Foundation, IT Foundation; A+ Essentials, Informatiesystemen Foundation, Applicatiemanagement Foundation, Databases en SQL Foundation, Ontwerp en Ontwikkeling Informatiesystemen Foundation, Functioneel Beheer Foundation, Information Security Foundation, Europees Computer Rijbewijs</t>
  </si>
  <si>
    <t>IT Foundation; A+ Essentials, Informatiesystemen Foundation, Europees Computer Rijbewijs</t>
  </si>
  <si>
    <t>ITSM Foundation; ITIL Foundation, IT Foundation; A+ Essentials, Informatiesystemen Foundation, Applicatiemanagement Foundation, Information Security Foundation</t>
  </si>
  <si>
    <t>ITSM Foundation; ITIL Foundation, Projectmanagement Foundation; PRINCE2 Foundation, Information Security Foundation based on ISO/IEC 27002</t>
  </si>
  <si>
    <t>Professional ITSM Control of IT Services; ITIL Service Transition; ITIL Release Con- trol and Validation; Practitioner Software Asset Management</t>
  </si>
  <si>
    <t>ITSM Foundation; ITIL Foundation, IT Foundation; A+ Essentials, Informatiesystemen Foundation</t>
  </si>
  <si>
    <t>Professional ITSM Control of IT Services; ITIL Service Transition; ITIL Release Con- trol and Validation</t>
  </si>
  <si>
    <t>Information Security Expert (ISO 27001/2), VIR en VIRBI (geen certificering), A en K analyses (geen certificering)</t>
  </si>
  <si>
    <t>CISM / CISP</t>
  </si>
  <si>
    <t>Certified Information Security Management, Certified Information Security Professional</t>
  </si>
  <si>
    <t>Information Security Foundation (ISO 27001/2), Information Security Advanced (ISO 27001/2), Information Systems Security Management Professional</t>
  </si>
  <si>
    <t>Risicomanagement</t>
  </si>
  <si>
    <t>Management of Risks (M_o_R) Foundation / Practitioner</t>
  </si>
  <si>
    <t>Business Information Management Foundation, Information Security Foundation based on ISO/IEC 27002, Prince2 Foundation; Managing Successful Programs Practitioner, IT Management Foundation; Professional Management and Improvement of IT Service Management processes</t>
  </si>
  <si>
    <t>Informatica</t>
  </si>
  <si>
    <t>HBO / WO Informatica</t>
  </si>
  <si>
    <t>Bestuurlijke informatica, Bestuurlijke informatiekunde</t>
  </si>
  <si>
    <t>Purchaising Leadership NEVI 3</t>
  </si>
  <si>
    <t>Rijksacademie voor Project- en Programmamanagement; Managing Successful Programs Practitioner, (Post) HBO-modules, Rijksacademie Inkoop, Aanbesteding en IV</t>
  </si>
  <si>
    <t>Professioneel Inkopen</t>
  </si>
  <si>
    <t>(Post) HBO-modules, Rijksacademie In- koop, Aanbesteding en IV, Prince2 Foundation</t>
  </si>
  <si>
    <t>ITSM Foundation; ITIL Foundation, Nima B, Business Information Management Foundation, Informatiesystemen Foundation</t>
  </si>
  <si>
    <t>Contractmanagement Foundation (CATS), (Post) HBO-modules, ITSM Foundation; ITIL Foundation</t>
  </si>
  <si>
    <t>TOGAF practitioner, Bachelor Bedrijfskundige Informatica, Information Security Foundation based on ISO/IEC 27002, Ontwikkeling Informatiesystemen Foundation, Object Oriëntatie Foundation, Applicatiemanagement Foundation, ITSM Foundation; ITIL Foundation</t>
  </si>
  <si>
    <t>TOGAF practitioner, Bachelor Bedrijfskundige Informatica, Information Security Foundation based on ISO/IEC 27002, Ontwikkeling Informatiesystemen Foundation, Object Oriëntatie Foundation, Applicatiemanagement Foundation, ITSM Foundation; ITIL Foundation,   SAFE Agilist, SAFe Product Owner</t>
  </si>
  <si>
    <t xml:space="preserve">  Data Management</t>
  </si>
  <si>
    <t xml:space="preserve">  Data Management Body of Knowledge</t>
  </si>
  <si>
    <t>TOGAF practitioner, Ontwikkeling Informatiesystemen Foundation, Object Oriëntatie Foundation, Bachelor Bedrijfskundige Informatica, Python Fundamentals / Advanced</t>
  </si>
  <si>
    <t>Bachelor / Master Bedrijfskundige Informatica</t>
  </si>
  <si>
    <t>Business Information Management Foundation, Data Management Body of Knowledge, Python Fundamentals / Advanced</t>
  </si>
  <si>
    <t>Scrum Master SAFe</t>
  </si>
  <si>
    <t xml:space="preserve">SAFe Scrum Manager </t>
  </si>
  <si>
    <t>Product Owner SAFe</t>
  </si>
  <si>
    <t>SAFe Product Owner, Leading SAFe</t>
  </si>
  <si>
    <t>Leergang Coachend Leidinggeven of Agile Leidinggeven  of Dienend, Faciliterend en Coachend Leiderschap in een Agile omgeving , Opleiding Teamcoach – Individueel Coachen, Resultaatgericht Leidinggeven, DevOps Fundamentals</t>
  </si>
  <si>
    <t>Scrum Master Agile Scrum</t>
  </si>
  <si>
    <t xml:space="preserve">PSM I of vergelijkbare opleiding </t>
  </si>
  <si>
    <t>Product Owner Scrum</t>
  </si>
  <si>
    <t xml:space="preserve">PSPO I of vergelijkbare opleiding </t>
  </si>
  <si>
    <t>Leergang Coachend Leidinggeven of Agile Leidinggeven  of Dienend, Faciliterend en Coachend Leiderschap in een Agile omgeving , Opleiding Teamcoach, Resultaatgericht Leidinggeven, DevOps Fundamentals</t>
  </si>
  <si>
    <t>SAFe Product Owner</t>
  </si>
  <si>
    <t>Leergang Coachend Leidinggeven of Agile Leidinggeven of Dienend, Faciliterend en Coachend Leiderschap in een Agile omgeving , Writing User Stories , Stakeholder Management Training , Resultaatgericht Leidinggeven , DevOps Fundamentals , Effectief Beïnvloeden</t>
  </si>
  <si>
    <t>Business Owner SAFe</t>
  </si>
  <si>
    <t>PSPO I of vergelijkbare opleiding</t>
  </si>
  <si>
    <t xml:space="preserve">SAFe Product Owner </t>
  </si>
  <si>
    <t>Leergang Coachend Leidinggeven of Agile Leidinggeven of Dienend, Faciliterend en Coachend Leiderschap in een Agile omgeving , Stakeholder Management Training , Resultaatgericht Leidinggeven , DevOps Fundamentals , Effectief Beïnvloeden</t>
  </si>
  <si>
    <t>Programmamanagement</t>
  </si>
  <si>
    <t xml:space="preserve"> MSP Foundation</t>
  </si>
  <si>
    <t>IT Management Foundation; Professional Management and Improvement of IT Service Management processes, Rijksacademie voor Project- en Programmamanagement, Business Information Management Foundation, ITSM Foundation; ITIL Foundation, Agile Scrum Foundation</t>
  </si>
  <si>
    <t xml:space="preserve"> MSP Foundation, MSP Practitioner</t>
  </si>
  <si>
    <t>IT Management Foundation; Professional Management and Improvement of IT Ser- vice Management processes, Rijksacademie voor Project- en Programmamanagement, Business Information Management Foundation, ITSM Foundation; ITIL Foundation, Applicatiemanagement Foundation, Agile Scrum Foundation</t>
  </si>
  <si>
    <t>MSP Practitioner</t>
  </si>
  <si>
    <t>IT Management Foundation; Professional Management and Improvement of IT Service Management processes, Rijksacademie voor Project- en Programmamanagement; Managing Successful Pro- grams Practitioner, Business Information Management Foundation, ITSM Foundation; ITIL Foundation, Applicatiemanagement Foundation, SAFe (Scaled Agile Framework), RTE (Rail Train Engineer)</t>
  </si>
  <si>
    <t>Portfolio Management</t>
  </si>
  <si>
    <t>Management of Portfolio Foundation/Prationer</t>
  </si>
  <si>
    <t>Informatiesystemen Foundation, Business Information Management Foundation, Managing Successful Programs Foundation, IT Management Foundation, Foundation Certificate in Portfolio, Programme and Project Offices</t>
  </si>
  <si>
    <t>SAFe Scrum Manager</t>
  </si>
  <si>
    <t>SAFE Release Train Engineer</t>
  </si>
  <si>
    <t xml:space="preserve">RTE-Certificering </t>
  </si>
  <si>
    <t>Leergang Coachend Leidinggeven of Agile Leidinggeven of Dienend, Faciliterend en Coachend Leiderschap in een Agile omgeving , Opleiding Teamcoach , Resultaatgericht Leidinggeven , DevOps Fundamentals</t>
  </si>
  <si>
    <t>Business Information Management Foundation, ITSM Foundation; ITIL Foundation, Applicatiemanagement Foundation, Projectmanagement Foundation; PRINCE2 Foundation, Managing Successful Programs Foundation, Information Security Foundation based on ISO/IEC 27002, IT Management Foundation</t>
  </si>
  <si>
    <t>Databases en QSL Foundation, Ontwerp en Ontwikkeling Informatiesystemen Foundation, IT Foundation; A+ Essentials, Informatiesystemen Foundation, Applicatiemanagement Foundation, Information Security Foundation</t>
  </si>
  <si>
    <t>Kwaliteitsmanagement</t>
  </si>
  <si>
    <t>IT Quality Assurance</t>
  </si>
  <si>
    <t>Informatiesystemen Foundation, Business Information Management Foundation, IT Foundation; A+ Essentials, Databases en QSL Foundation, Applicatiemanagement Foundation, TOGAF Practitioner, Information Security Foundation based on ISO/IEC 27002, ITSM Foundation; ITIL Foundation</t>
  </si>
  <si>
    <t>8-11</t>
  </si>
  <si>
    <t>Senior Medewerker Iv</t>
  </si>
  <si>
    <t>analyseren, klantgerichtheid, omgevingsbewustzijn, plannen en organiseren, resultaatgerichtheid, samenwerken, voortgangscontrole, zelfontwikkeling</t>
  </si>
  <si>
    <t>analyseren, klantgerichtheid, omgevingsbewustzijn, plannen en organiseren, samenwerken, voortgangscontrole, zelfontwikkeling</t>
  </si>
  <si>
    <t>Toelichting</t>
  </si>
  <si>
    <t>De informatiearchitect stelt - uitgaande van de principes van architectuur - de informatiearchitectuur op en beheert die architectuur (bijvoorbeeld gelet op gewijzigde informatiebehoeften van gebruikers). De informatiearchitectuur is de structuur van applicaties, databases en andere (data)gegevens verzamelingen (ook die in de niet-geautomatiseerde of in persoonlijke applicaties (zoals spreadsheets) opgenomen zijn.  Bovendien worden de beleidsregels met betrekking tot het beheer van de (elementen van de) informatiearchitectuur opgesteld en beheerd. Een belangrijk aspect van deze functie is de integratie van informatiesystemen en (data) gegevens in een organisatie. Hoewel een datamanager meestal verantwoordelijk is voor het beheer van het bedrijfsdatamodel wordt dit voor de invulling van dit model vaak bij de data- of informatiearchitect belegd.</t>
  </si>
  <si>
    <t>WENSEN BIJ DEZE AANVRAAG</t>
  </si>
  <si>
    <t>De functioneel ontwerper is gespecialiseerd in het opstellen van ontwerpen voor nieuwe informatiesystemen. Hij stelt samen met gebruikers en de opdrachtgever de functionele specificaties op waaraan een informatiesysteem moet voldoen. De functioneel ontwerper stelt het ontwerp op (mede) op basis van de input van een informatieanalist en of business analist die specifiek de eisen aan informatie bij de gebruikers analyseert en vaststelt (en modelleert). Het beheer en onderhoud van een informatiesysteem ligt meestal bij een functioneel beheerder en/of een applicatiebeheerder. De functioneel ontwerper levert ook een bijdrage aan testplannen voor functionele en acceptatie testen.</t>
  </si>
  <si>
    <t>De applicatie- of softwarearchitect draagt zorg voor het ontwerp van de architectuur van een totaal softwaresysteem en/of individuele applicaties en het technisch ontwerp daarvan. Hij werkt daarbij vanuit de principes van de architectuur (Nora - Gemma etc.). Deze functie komt voor in organisaties waar grote en complexe systemen worden ontwikkeld, bij de ontwikkeling van administratieve systemen en ook bij de ontwikkeling van embedded software.</t>
  </si>
  <si>
    <t>De technische architect (o.a. infrastructuur) ontwerpt - op basis van architectuurprincipes - de (overall) structuur van de technische infrastructuur (netwerk, servers, storage). Deze architectuur van de technische infrastructuur moet worden gebaseerd op de informatiearchitectuur. Het automatiseringsbeleid en automatiseringsplannen. Hierbij wordt niet alleen een structuur ontworpen, maar vaak ook de eisen die aan de componenten van de technische infrastructuur worden gesteld, zoals eisen aan passieve en actieve netwerkcomponenten (ook multimedia), systeemsoftware (operatingsystemen en middleware), de netwerk(beheer) software, servers en server(beheer)software en storage.</t>
  </si>
  <si>
    <t>De System Architect is een functie die met name in het Scaled Agile Framework voorkomt. Hij/zij is verantwoordelijk voor het opstellen van de Architectural Features op programma niveau. Hij/zij overziet het gehele domein in technische zin. In die hoedanigheid is dit een belangrijke schakel tussen de product of domeinvisie aan de ene kant, en de benodigde aanpassingen aan het domein specifieke IT landschap die realisatie van deze visie ondersteunen anderzijds. Om te komen tot realisatie van de corporate doelen op het gebied van convergentie en ondersteunen van de strategie vertaald de System Architect de Corporate Architectural Epics in Architectural Features. Deze vult hij/zij aan met eventuele lokaal benodigde architectural features. De System Architect is een belangrijke sparringpartner voor de Product Manager en Product Owners. Hij/zij zal moeten onderhandelen en bedingen welke architectural features gerealiseerd dienen te worden, alvorens de business features gerealiseerd kunnen worden. Vaak moet de fundering eerst worden versterkt, eer er op voortgebouwd kan worden. Dit noemt SAFe de 'Architectural Runway'. In deze hoedanigheid maakt de System Architect deel uit van het Product Management Team.</t>
  </si>
  <si>
    <t>Soort Aanvraag*</t>
  </si>
  <si>
    <t>Spoedaanvraag*</t>
  </si>
  <si>
    <t>Aanvraagopties</t>
  </si>
  <si>
    <t>Bij meerdere geschikte kandidaten behoudt de dienst zich het recht voor om meerdere gunningen te doen.</t>
  </si>
  <si>
    <t>Dominant Kwaliteitenprofiel*</t>
  </si>
  <si>
    <t>Professionele Kennisgebieden*</t>
  </si>
  <si>
    <t>Opleiding, Certificaten, Kennisniveau*</t>
  </si>
  <si>
    <t>Hoofdgroep*</t>
  </si>
  <si>
    <t>Kwaliteitenprofiel*</t>
  </si>
  <si>
    <t>Functiefamilie*</t>
  </si>
  <si>
    <t>Organisatorische context en cultuur</t>
  </si>
  <si>
    <t>De Enterprise Architect is ontwerper van de totale informatievoorziening. Meestal is hij ook betrokken bij het ontwerp en het beheer van de bedrijfsarchitectuur c.q. de architectuur van het bedrijfsproces. De Enterprise Architect is in een SAFe omgeving verantwoordelijk voor het opstellen van de Architectural Epics op portfolio niveau. In die hoedanigheid vormt deze rol een belangrijke schakel tussen de bedrijfsvisie aan de ene kant, en de benodigde aanpassingen aan het IT landschap die realisatie van deze visie ondersteunen anderzijds. Het hebben van zicht op de huidige vorm en status en de gewenste vorm en status van het IT landschap en de business processen (IST en SOLL) biedt de mogelijkheid om stappen (delta's) te definiëren om tot het doel landschap te komen. Deze stappen kunnen worden vertaald naar Architectural Epics. Op bedrijfsniveau dan wel domein portfolio niveau kan de Enterprise Architect samen met de Business Analisten een team vormen die samen als een Scrum team zorgdragen voor opstellen van Epics, om zodoende de organisatie van werkvoorraad te voorzien. Het team kan werken als een Scrum team in sprints, maar de kanban werkwijze past hier ook. In elk geval visualiseren zij de voortgang van alle Epics middels een fysiek kanban bord.  Voor die Epics die de Enterprise Architect opstelt kan hij de rol aan van Epic Owner aannemen.</t>
  </si>
  <si>
    <t>Advisering</t>
  </si>
  <si>
    <t xml:space="preserve">Coördinerend Specialistisch Adviseur </t>
  </si>
  <si>
    <t>Bestuurssensitiviteit, creativiteit, netwerken, motiveren, samenwerken, overtuigingskracht, plannen en organiseren</t>
  </si>
  <si>
    <t>Coördinerend/Specialistisch Adviseur Bedrijfsvoering</t>
  </si>
  <si>
    <t>Oordeelsvorming, creativiteit, netwerken, motiveren, omgevingsbewustzijn, organisatiesensitiviteit, overtuigingskracht, plannen en organiseren</t>
  </si>
  <si>
    <t>Het belang van het kwaliteitenprofiel Informatiebeleid voor de goede samenhang tussen missie, bedrijfsdoelstellingen en benodigde informatievoorziening binnen het Rijk neemt toe. Werkzaamheden worden tegenwoordig in groter verband uitgevoerd waarbij nadrukkelijk relaties worden gelegd tussen overheidsorganisaties en bestuurlijke niveaus en waarbij gebruik wordt gemaakt van rijksbrede standaards, richtlijnen en afspraken.</t>
  </si>
  <si>
    <t xml:space="preserve">(Senior) Adviseur  </t>
  </si>
  <si>
    <t>analyseren, creativiteit, netwerken, flexibiliteit, organisatiesensitiviteit, overtuigingskracht, plannen en organiseren</t>
  </si>
  <si>
    <t>Het vakgebied Informatievoorziening in een digitale werkomgeving is sterk dynamisch en vernieuwt zichzelf voortdurend door nieuwe innovatieve mogelijkheden die ICT-landschap bieden. Het creëert context voor vernieuwing of verbetering van de informatievoorziening in zowel de bedrijfsprocessen van de organisatie als in de keten. Management van de informatievoorziening dient hier initiatiefvol in te handelen in de vertaling van technologische en maatschappelijke ontwikkelingen en de nieuwe informatiebehoeften die hierdoor ontstaan. Binnen deze context moet management van de Informatievoorziening een duurzaam toegankelijke informatiehuishouding realiseren door de uiteenlopende kaders, normen en eisen systematisch te wegen en af te zetten tegen een huidig en toekomstig gebruik en adequaat te adviseren over de proportionaliteit van te nemen maatregelen.</t>
  </si>
  <si>
    <t xml:space="preserve">Senior Medewerker Behandelen en Ontwikkelen </t>
  </si>
  <si>
    <t>Senior Medewerker Behandelen en Ontwikkelen</t>
  </si>
  <si>
    <t>analyseren, creativiteit, samenwerken, motiveren, bestuurssensitiviteit, overtuigingskracht, plannen en organiseren, klantgerichtheid</t>
  </si>
  <si>
    <t>Uitbesteding vindt steeds vaker plaats op basis van resultaatafspraken. De resultaatafspraken kunnen betrekking hebben op vernieuwing of ontwikkeling van applicaties, het beheer van applicaties of zelfs het exploiteren van een geheel rekencentrum. De afspraken kunnen gemaakt worden met al bestaande private partijen of met een gezamenlijk Service Centrum. Regionale of landsgrenzen spelen hierbij vrijwel geen rol meer. Uitbesteding kan direct plaatsvinden of indirect omdat een leverancier zijn werkzaamheden elders laat uitvoeren. Al deze factoren veroorzaken dat sourcing steeds belangrijkere wordt voor organisaties.
De sourcingadviseur is specialist wat betreft het vaststellen van de behoeften aan ICT-diensten en het vertalen daarvan naar advies over eisen die aan leveranciers en hun dienstverlening moeten worden gesteld. Daarbij beoordeelt hij/zij – meestal in het kader van structurele outsourcing – welke ICT-activiteiten door een organisatie (beter) zelf kunnen worden uitgevoerd en welke (beter) kunnen worden uitbesteed aan een leverancier van ICT-diensten. Ook de vorm waarin een samenwerking tussen klant en leverancier het beste vorm en inhoud kan worden gegeven, behoort tot de scope van de werkzaamheden van de sourcingadviseur. Vaak wordt de beslissing over al dan niet outsourcen en de contractuele vorm van samenwerking vastgelegd in een sourcingbeleid.</t>
  </si>
  <si>
    <t>Senior Medewerker I(v)</t>
  </si>
  <si>
    <t xml:space="preserve">Applicatieontwikkeling vindt tegenwoordig op een andere manier plaats dan een aantal jaren geleden. Geen enkel systeem wordt meer van de grond af aan geprogrammeerd. De meeste nieuwe systemen zijn opgebouwd uit bouwstenen of zijn standaardapplicaties waarvan de parameters zodanig zijn ingesteld dat de standaardapplicatie geschikt wordt gemaakt voor een specifieke situatie. De manier van technisch ontwerpen en applicatieontwikkeling is hierop aangepast. Voorts is er een sterke specialisatie rond de te gebruiken technologie. Als afzonderlijke deskundigheid is het gebruik van open software toegevoegd.
Veel gebruikte methodieken bij ontwikkelen van softwaresystemen zijn Agile Scrum, Agile XP en SAFe, waarbij de ontwikkelaars in toenemende mate gaan uitmaken van DevOps teams. In dat laatste geval zal kennis van continuous delivery en continuous integration opgedaan moeten worden. </t>
  </si>
  <si>
    <t xml:space="preserve">Systeem ontwikkelaar of Systeem engineer is meestal een bouwer (en ontwerper) van technische systemen (embedded software). Het is in die zin een combinatie van de functie van technisch ontwerper en programmeur, met als specialisatie technische systemen. </t>
  </si>
  <si>
    <t xml:space="preserve">De netwerk ontwikkelaar of netwerk engineer ontwerpt en configureert het netwerk (interne/LAN en de koppelingen met externe WAN-netwerken). De netwerk engineer selecteert de componenten van het netwerk (netwerkapparatuur en besturings-, beheer- en netwerkprogrammatuur) en stuurt de installatie en het beheer van deze componenten aan. </t>
  </si>
  <si>
    <t xml:space="preserve"> De data engineer heeft niet alleen ervaring met grote data volumes, verschillende dataformaten en uitwisseling van gegevens tussen diverse systemen (ETL), maar ook ervaring met relationele datastructuren. Daarnaast lost de data engineer op zijn tijd productie-issues op en neem hij regelmatig deel aan projecten voor productontwikkeling.
De meest gebruikte methodiek bij ontwikkelen van softwaresystemen is Agile Scrum (SAFe).</t>
  </si>
  <si>
    <t xml:space="preserve">Veel nieuwe systemen zijn momenteel opgebouwd uit bouwstenen of zijn standaardapplicaties waarvan de parameters zodanig zijn ingesteld dat de standaardapplicatie geschikt wordt gemaakt voor een specifieke situatie. De betrokkenheid van (eind)gebruikers en de wijze van testen zijn hierop aangepast. Daarnaast is door de invoering van Agile Scrum en Test Driven Development veel meer de nadruk komen te liggen op zoveel mogelijk geautomatiseerde testen door de systemen zelf.
De laatste ontwikkelingen in testmanagement liggen op de vlak van testengineering. </t>
  </si>
  <si>
    <t xml:space="preserve">Systeembeheerder is een algemene functietitel voor een beheerder van servers en netwerken. In grote organisaties is vaak een verbijzondering doorgevoerd naar serverbeheerder en netwerkbeheerder. De titel wordt ook wel toegekend aan een technisch beheerder van een systeem, zijnde een applicatie of de combinatie van een of meerdere applicaties en de servers waarop die draaien.
Incidenten en changes kunnen grote gevolgen hebben voor de continuïteit van systemen en daarmee voor de continuïteit van- en de beeldvorming over de organisatie. Systeembeheer moet in dergelijke situaties onder druk nauwkeurig en volgens de voorgeschreven procedures kunnen werken.
De laatste tijd worden ontwikkelaar en beheers vaker samengevoegd in DevOps team. In dat geval zal kennis van continuous delivery en continuous integration opgedaan moeten worden. </t>
  </si>
  <si>
    <t xml:space="preserve">De changemanager is verantwoordelijk voor het beheer en gecoördineerd invoeren van wijzigingen in de ICT-omgeving; daarmee moet worden geborgd dat wijzigingen zonder merkbare of onacceptabele gevolgen voor gebruikers worden ingevoerd en dat de continuïteit van de informatievoorziening niet in gevaar komt.  
Changes (wijzigingen) in de ICT-omgeving kunnen betrekking hebben op informatiesystemen of applicaties en/of de technische infrastructuur (netwerk, servers., storage). </t>
  </si>
  <si>
    <t xml:space="preserve">analyseren, klantgerichtheid, omgevingsbewustzijn, plannen en organiseren, resultaatgerichtheid, samenwerken, voortgangscontrole, zelfontwikkeling </t>
  </si>
  <si>
    <t xml:space="preserve">De functioneel beheerder is primair verantwoordelijk dat een informatiesysteem voldoet aan de eisen van de gebruikers, daaraan blijft voldoen en bovendien dat de functionaliteit consistent is.
De functioneel beheerder werkt nauw samen met gebruikers voor het evalueren van de functionele specificaties van een informatiesysteem en het uitwerken van de functionele specificaties bij gewenste wijzigingen in de functionaliteit. Gerealiseerde wijzigingen worden door de functioneel beheerder getest in een acceptatietest. De functioneel beheerder coördineert de invoering van wijzigingen in de gebruikersorganisatie. Daarnaast is de functioneel beheerder een vraagbaak voor gebruikers (in de tweede lijn) en coördineert het oplossen van problemen. </t>
  </si>
  <si>
    <t xml:space="preserve">Serverbeheer is een technische beheerfunctie en heeft primair tot taak om servers aan de gestelde eisen of prestatiekenmerken te laten voldoen. Vaak is de serverbeheerder betrokken bij de configuratie van een server en installeert en configureert de wijzigingen. De serverbeheerder monitort de werking van servers (vaak met specifieke tooling) en neemt reactie of preventief maatregelen om een server aan de gestelde eisen te laten voldoen. Bij storingen in server is de serverbeheerder opgelost.  </t>
  </si>
  <si>
    <t xml:space="preserve"> Netwerkbeheer is een technische beheerfunctie en heeft primair tot taak om een netwerk aan de gestelde eisen of prestatiekenmerken te laten voldoen. Vaak is de netwerkbeheerder betrokken bij het ontwerp van een netwerk en installeert en configureert (wijzigingen) in netwerkcomponenten. De netwerkbeheerder monitort de werking van een netwerk (vaak met specifieke monitoringtools) en neemt reactief of preventief maatregelen om het netwerk aan de gestelde eisen te laten voldoen. Bij storingen in het netwerk worden deze door de netwerkbeheerder opgelost.</t>
  </si>
  <si>
    <t xml:space="preserve">De applicatiebeheerder is primair verantwoordelijk dat een applicatie aan de overeengekomen prestatiekenmerken (performance, bedrijfszekerheid,) blijft voldoen. De applicatiebeheerder werkt vaak samen met een DBA en/of serverbeheerder. De applicatiebeheerder stuurt de realisatie van gewenste wijzigingen door een programmeur of DBA aan en coördineert de (technische) implementatie van de wijziging in de productieomgeving. Vaak is de applicatiebeheerder – in de tweede lijn – betrokken bij het oplossen van incidenten en problemen die ontstaan zijn door een technische reden.  </t>
  </si>
  <si>
    <t xml:space="preserve">De databasebeheerder draagt zorg voor de kwaliteit, actualiteit, volledigheid en consistentie van gegevens in een database. De databasebeheer (i.t.t. datamanager) is operationeel verantwoordelijk voor gegevens (eventueel benoemd per database). 
De databasebeheerder stelt vaak het gegevensmodel voor een applicatie op in samenwerking met een informatieanalist of architect en beheert dat model inclusief de regels die moeten worden geborgd om de gegevens actueel, consistent, enzovoort te houden. De databasebeheerder verifieert de productieresultaten (op het aspect gegevensconsistentie en – correctheid) en voert periodieke analyses uit op de kwaliteit van de gegevens. </t>
  </si>
  <si>
    <t>Medewerker I(v)</t>
  </si>
  <si>
    <t>8-9</t>
  </si>
  <si>
    <t xml:space="preserve">Het jonge vakgebied van een data steward houdt zich voornamelijk bezig de klant/ business te ondersteunen in het onderhouden en creëren van data met een hoge kwaliteit.
Het komt erop neer dat de data steward de kwaliteit van de data definieert, meet en verbetert in een continu proces, bijvoorbeeld conform criteria voor juistheid, compleetheid of actualiteit (vanuit business perspectief). Hier valt ook onder het correcte formaat en de correcte betekenis (vanuit vorm, perspectief, conform gegevensdefinitie). </t>
  </si>
  <si>
    <t xml:space="preserve">Technical support betreft een zware inhoudelijke rol. Technical support is in staat om het totaal van een vraagstuk te kunnen overzien. Breedte (overzicht) en diepte (specialistische deskundigheid) op enkele terreinen zijn hierbij van belang. Waar actuele kennis te kort schiet is Technical Support in staat zich nieuwe materie snel eigen te maken.
Vaak is technisch support in de tweede lijn betrokken bij het oplossen van incidenten en problemen die ontstaan zijn door een technische reden. </t>
  </si>
  <si>
    <t>Medewerker Verwerken en Behandelen</t>
  </si>
  <si>
    <t>3-8</t>
  </si>
  <si>
    <t>flexibiliteit; klantgerichtheid, mondelinge uitdrukkingsvaardigheid; resultaatgerichtheid, samenwerken, schriftelijke uitdrukkingsvaardigheid, stressbestendigheid</t>
  </si>
  <si>
    <t>Medewerker ICT/Techniek/Beheer/DIV</t>
  </si>
  <si>
    <t>5-8</t>
  </si>
  <si>
    <t>luisteren, klantgerichtheid, analyseren, initiatief, integriteit, accuraat werken, zelfontwikkeling</t>
  </si>
  <si>
    <t xml:space="preserve">De 1e lijns medewerker gebruikersondersteuning (servicedesk/helpdesk) geeft – meestal telefonisch, maar ook via email – ondersteuning aan gebruikers die vragen hebben en is het 1e aanspreekpunt bij het oplossen van storingen, problemen enzovoort in de informatievoorziening. 
De 1e lijns medewerker registreert de vragen of meldingen van incidenten en biedt ook vaak oplossingen hiervoor. Lukt dat niet, wordt de het incident doorgezet nar de tweede lijn (Technisch support, applicatiebeheer etc..), maar de coördinatie blijft bij de 1e lijns medewerker en bewaakt dat een incident conform de SLA wordt afgehandeld.
Bij een service/helpdesk kunnen veel meer taken worden belegd, al naar gelang de grootte van de organisatie. Dat kan bijvoorbeeld zijn het identificeren van problemen, het coördineren van wijzigingen, het registreren van gebruikers, het instellen van autorisaties, enzovoort. </t>
  </si>
  <si>
    <t xml:space="preserve"> De incidentmanager is verantwoordelijk voor het oplossen van verstoringen en problemen met de informatievoorziening, zowel in informatiesystemen of applicaties als in de technische infrastructuur. 
Deze functie is afgeleid van het ITIL proces incidentmanagement. Het kan zowel een management/proces functie zijn als een operationele functie. </t>
  </si>
  <si>
    <t xml:space="preserve">De problemmanager is, in de rol van coördinator, verantwoordelijk voor het oplossen van verstoringen en problemen met de informatievoorziening, zowel in informatiesystemen/ applicaties als in de technische infrastructuur. Deze functie is afgeleid van het ITIL proces ‘problemmanagement’.  De problemmanager komt in actie wanneer het incidentmanagement proces niet tot de juiste oplossing heeft geleid of een structurele oplossing moet worden gerealiseerd nadat in het kader van incidentmanagement een work-around is geïmplementeerd of geboden. </t>
  </si>
  <si>
    <t>11-14</t>
  </si>
  <si>
    <t xml:space="preserve">De service level manager is verantwoordelijk voor het beheer van de met gebruikers of klanten overeengekomen dienstverlening (meestal vastgelegd in SLA’s). Daarvoor wordt met gebruikers en lijnmanagement afgestemd over de behoeften aan producten en diensten en de eisen die daar worden gesteld; de vastlegging daarvan in de SLA’s; het toezicht op de levering van de overeengekomen diensten en het beheer van de SLA’s. Met de leverancier wordt afgestemd over de mogelijkheden, de kosten van levering en eventuele specifieke condities die aan levering worden gesteld. De functie van service level manager is ontstaan vanuit ITIL, waarbij de interne automatiseringsafdeling SLA’s ging afsluiten met de gebruikersafdelingen. Vervolgens werden ook met de externe leveranciers SLA’s afgesloten. Door de scheiding in vraag en aanbod in de Informatievoorziening neemt de druk op realisatie van- en daarmee de noodzaak van een consequente sturing op overeengekomen en realistische SLA’s toe. De service level manager bewaakt proactief of de daadwerkelijk geboden dienstverlening conform de SLA wordt uitgevoerd. Het is van belang dat Service Level Management binnen de IT-organisatie niet de rol van het ‘oliemannetje’ gaat vervullen en zelf de vraagstukken van klanten tracht op te lossen. Het is cruciaal dat Service Level Management afstand kan nemen van de dagelijkse ‘waan van de dag’ en patronen in problemen kan onderscheiden en binnen de IT-organisatie de maatregelen treft ter oplossing en voorkoming daarvan. </t>
  </si>
  <si>
    <t xml:space="preserve"> Capaciteitsmanagement is erop gericht om de vraag naar en het aanbod van capaciteit (storage) op optimale wijze op elkaar af te stemmen. In het geval van de keten worden van tevoren met ketenpartners afspraken gemaakt over de capaciteit die zij ten behoeve van de keten beschikbaar moeten hebben.</t>
  </si>
  <si>
    <t xml:space="preserve">De functie van is afgeleid van het ITIL proces ‘configuratiemanagement’. De configuratiemanager is meer een operationeel beheerde van de configuratiedatabase. Hij identificeert en classificeert de zogenoemde ‘configuratie-items’en legt deze - al dan niet zelf – vast in de configuratiedatabase. 
Als gevolg van de tendens tot concentratie van rekencentra en dus grotere mainframeomgevingen, evenals de noodzaak van een zeer zorgvuldig licentiebeheer, neemt de druk op de kwaliteit van het configuratiemanagement toe. Configuratiemanagement heeft dus een belangrijke taak in de op- en verdere uitbouw van het configuratieproces en vervult hierin een actieve ‘voortrekkersrol’. </t>
  </si>
  <si>
    <t xml:space="preserve">De releasemanager is verantwoordelijk voor het samenstellen en invoeren van releases (versies) van informatiesystemen. Niet alleen de afstemming van releases op de businesseisen (zoals invoerings- en beschikbaarheidsdata) is van belang maar ook het bewaken dat releases zonder problemen voor de continuïteit en consistentie van de informatievoorziening en de bedrijfsvoering plaatsvinden. </t>
  </si>
  <si>
    <t xml:space="preserve">ICT security/securitymanagement (informatiebeveiliging) omvat het ontwerpen, implementeren, onderhouden en evalueren van beveiligingsmaatregelen met betrekking tot de ICT (hardware en software). 
De security officer (of BVA) is verantwoordelijk voor de beveiliging van de informatievoorziening/ICT. De focus ligt op het beveiligen van de informatievoorziening/ICT wat betreft de vertrouwelijkheid, de integriteit en de beschikbaarheid van informatie. </t>
  </si>
  <si>
    <t xml:space="preserve">De risicomanager is primair verantwoordelijk voor het identificeren en mitigeren van risico’s die zijn verbonden aan de beschikbaarstelling en het gebruik van componenten van de informatievoorziening, zoals netwerken, servers, informatiesystemen, of applicaties, enzovoort. Meestal is de scope van de verantwoordelijkheden beperkt tot de informatievoorziening, maar soms wordt deze functie ook ingezet voor het identificeren en mitigeren van risico’s in programma’s of projecten. 
In vele gevallen levert de risicomanager een bijdrage aan het beleid en de richtlijnen voor risicomanagement. Daarnaast stelt hij ook concrete risicobeheersmaatregelen op en/of toets hij de gewenste werking. </t>
  </si>
  <si>
    <t xml:space="preserve">Cybersecurity is een relatief jong vakgebied wat volop in ontwikkeling is. Over het algemeen zijn cybersecurity analisten belast met het proactief detecteren van kwetsbaarheden en dreigingen en het nemen van maatregelen om gevolgen van onbekende dreigingen te voorkomen en/of te mitigeren. 
Daarnaast worden cybersecurity specialisten ingezet op diepgaande analyses en forensisch onderzoek van eventueel besmette en gecompromitteerde systemen. De Cybersecurityspecialist moet als het ware in de huid van een hacker kunnen kruipen. </t>
  </si>
  <si>
    <t xml:space="preserve">analyseren, bestuurssensitiviteit, klantgerichtheid, samenwerken, overtuigingskracht, plannen en organiseren, motiveren, creativiteit </t>
  </si>
  <si>
    <t>Coördinerend Adviseur Bedrijfsvoering</t>
  </si>
  <si>
    <t xml:space="preserve">Voor sommige producten en diensten binnen de Informatievoorziening staat de klassieke benadering van inkopen onder druk. Het paradigma van ‘het controleren en beheersen van aanbieders én het sturen door de opdrachtgever’ tendeert naar meer ‘loslaten en vertrouwen én het laten leiden door de opdrachtnemer’. Naast deze tendens naar meer strategisch partnerschap, waarbij veeleer op toegevoegde waarde dan op prijs wordt in¬gekocht, ontstaat er ook aandacht voor budget neutrale vormen van inkoop (ruilmodellen, uitwisselingsplatforms). </t>
  </si>
  <si>
    <t xml:space="preserve">Voor sommige producten en diensten binnen de Informatievoorziening staat de klassieke benadering van inkopen onder druk. Het paradigma van ‘het controleren en beheersen van aanbieders én het sturen door de opdrachtgever’ tendeert naar meer ‘loslaten en vertrouwen én het laten leiden door de opdrachtnemer’. Naast deze tendens naar meer strategisch partnerschap, waarbij veeleer op toegevoegde waarde dan op prijs wordt ingekocht, ontstaat er ook aandacht voor budget neutrale vormen van inkoop (ruilmodellen, uitwisselingsplatforms). </t>
  </si>
  <si>
    <t xml:space="preserve">De relatiemanager is verantwoordelijk voor het relatiebeheer met de klant en het adviseren van de klant bij behoeften of problemen. Hij/zij draagt zorg voor de nakoming van gemaakte afspraken conform contracten. </t>
  </si>
  <si>
    <t xml:space="preserve">De contractmanager bij een klantorganisatie is verantwoordelijk voor het, namens de klant, afsluiten en beheren van contracten met leveranciers. De focus van deze functie ligt meestal op het beheren van de juridische en financiële aspecten van een contractuele overeenkomst.
De leveranciermanager is verantwoordelijk voor het aansturen van een leverancier op de inhoudelijke aspecten van de met een leverancier overeengekomen dienstverlening. Hij werkt nauw samen met de contractmanager.  </t>
  </si>
  <si>
    <t xml:space="preserve">De informatieanalist analyseert op basis van organisatieonderzoek de behoeften aan informatie van een organisatie en/of gebruikers. Hij vertaalt de onderzoeksresultaten in geïdentificeerde objecten en in het informatie- of gegevens- of datamodel. Ook wel functioneel ontwerp genoemd. 
Het vakgebied Informatievoorziening vernieuwt zichzelf voortdurend en geeft mogelijkheden voor vernieuwing of verbetering van Iv-bedrijfsprocessen en organisatie. Informatieanalyse toont zich initiatiefvol in de vertaling van technologische en maatschappelijke ontwikkelingen, maar ook in het (doen) uitvoeren van onderzoek naar de kwaliteit van de Iv-bedrijfsprocessen en het vertalen daarvan naar realistische mogelijkheden voor verbetering van- en consequenties voor de Iv-bedrijfsvoering. </t>
  </si>
  <si>
    <t xml:space="preserve">De business analist is een adviseur voor de inrichting van bedrijfsprocessen, de bedrijfsvoering en de daarvoor benodigde informatievoorziening. De business analist analyseert (de behoeften aan) informatie en informatiesystemen, uitgaande van de eisen aan de bedrijfsprocessen en de workflow daarbinnen. In het verlengde daarvan wordt meegewerkt aan het vaststellen en verbeteren van de informatievoorziening in het algemeen en aan specifieke of individuele informatiesystemen om daarmee bedrijfsprocessen optimaal te ondersteunen. 
Bij SAFe is de business analist is in de meeste gevallen verantwoordelijk voor het opstellen van de business epics op portfolio niveau. In die hoedanigheid vormt deze rol een belangrijke schakel tussen de bedrijfsvisie aan de ene kant, en de realisatie van de bedrijfsdoelen die deze visie invullen anderzijds.
Op corporate dan wel domein portfolio niveau zal de Business Analist samen met de enterprise architecten een team vormen die samen als team zorgdragen voor opstellen van epics, om zodoende de organisatie van werkvoorraad te voorzien. Het team kan werken als team, maar de kanban werkwijze past hier ook. In elk geval visualiseren zij de voortgang van alle epics middels een fysiek kanban bord. Voor die epics die de business analist opstelt kan hij de rol aan van epic owner aannemen.  </t>
  </si>
  <si>
    <t xml:space="preserve">Business intelligence/ data analyse is erop gericht informatie te verzamelen en te analyseren teneinde beslissingsondersteunende informatie te verkrijgen. De BI/data-specialist is een functie die sterk in ontwikkeling is als gevolg van de toegevoegde waarde van datamining (big-data. De BI/data-specialist analyseert behoeften aan (strategische of tactische) managementinformatie en stelt query’s op waarmee datamining wordt gerealiseerd en waarmee de gevraagde informatie kan worden gepresenteerd. </t>
  </si>
  <si>
    <t xml:space="preserve"> Data Science is een specialisme voor het definiëren en verkrijgen van relevante informatie voor de bedrijfsvoering van een organisatie of afdeling. Vaak zet de Data Scientist geavanceerde BI-tooling in en definieert algoritmen om de gewenste informatie beschikbaar te krijgen.</t>
  </si>
  <si>
    <t>Medewerker Behandelen en Ontwikkelen</t>
  </si>
  <si>
    <t>9-10</t>
  </si>
  <si>
    <t xml:space="preserve">Informatiecoaching leert medewerkers persoonlijk, in klassikale vorm of met digitale instrumenten hun digivaardigheid te vergroten. O.a. hoe ze sneller met de nodige accuratesse, gegeven de beschikbare middelen, de benodigde informatie het best kunnen vinden, gebruiken en vastleggen voor toekomstig (her)gebruik. Met kennis van zaken (processen, kaders en richtlijnen, mogelijkheden van systemen) biedt informatiecoaching praktische handvatten zodat medewerkers hun werk efficiënt en met plezier vormgeven. Informatiecoaching draagt bij aan de lerende organisatie door informatieprofielen (informatiebehoeften &amp; zoekgedrag persona’s) op te stellen, te onderhouden, te analyseren en voorstellen voor structurele verbetering te doen. </t>
  </si>
  <si>
    <t xml:space="preserve">De Leer-ontwikkelmanager is een manager die de principes en de toepassing van Lean-Agile leiderschap uitdraagt in een SAFe omgeving. Meer specifiek:
•	Heeft de HR-verantwoordelijkheid voor individuele medewerkers in een ART of team. 
•	Zorgt voor een leer- en ontwikkelomgeving waarin medewerkers in 1e instantie beter kunnen worden in het eigen werkgebied (mastery) en in 2e instantie werken aan de persoonlijke (carrière-)ontwikkeling.  
•	Zorgt ervoor dat governance, ondersteunende processen zo worden ingericht dat medewerkers en teams kunnen excelleren. 
•	Ontwikkelt mensen die op hun beurt zorgen voor oplossingen
•	Begeleidt teams naar zelforganisatie en team excellence (high performance teams)
•	Is getraind in lean en agile principes en deze lange-termijn-filosofie vormt de basis voor het dagelijks handelen en de dagelijkse beslissingen 
•	Begrijpt lean en agile gedrag en coacht hierop/hierin
•	Is praktijk-ervaren met het gedachtegoed en de tools van continu-verbeteren en draagt dit over
•	Is het voorbeeld van ‘practice what you preach’ en voelt persoonlijke verantwoordelijkheid voor lean-agile succes
•	Ondersteunt scrummasters en releasetrain engineers in het wegnemen van impediments.  </t>
  </si>
  <si>
    <t xml:space="preserve">Om de verandering naar agile werken te begeleiden is het noodzakelijk om ondersteuning te geven bij de introductie van nieuwe denkwijzen, methoden en raamwerken. Dit gebeurt op proces, rol en inhoud. 
Agile coaching staat voor iemand in de organisatie die het mogelijk maakt om organisatorische veranderingen te faciliteren, aan te jagen of zelfs te leiden. Hij heeft skills nodig op gebied van veranderingsmanagement en psychologie, maar de rol vereist ook kennis van en gevoel bij de organisatiecultuur en -ontwikkeling. Hij kan inschatten wat de mate van volwassenheid is en welke coaching technieken en leer- en ontwikkelinterventies passend zijn. 
Een (agile) coach heeft een bredere visie van het bedrijf en de medewerkers. Een agile coach kan werkzaam zijn op elke afdeling, vanuit de taakopdracht om de teams/medewerkers/managers te helpen zich te ontwikkelen. Agile coaches werken als zogenaamde change agents, en geven medewerkers de kracht en touwtjes in handen om beter te kunnen gaan werken. Uitgangspunt daarbij is dat teams zelf-organiserend zijn. Het is niet de taak van een agile coach om te bepalen hoe de problemen moeten worden opgelost maar om het probleemoplossend vermogen van een individu en/of van het team te vergroten. Een (agile) coach is daarmee een mentor, spiegel of een veranderingsmanager of een combinatie. </t>
  </si>
  <si>
    <t xml:space="preserve">De Product Owner is verantwoordelijk voor het maximaliseren van de waarde van het (business) product en de werkzaamheden van het Ontwikkelteam. Hoe dit precies gedaan wordt verschild enorm per organisatie, Scrum Team en individu. 
Zo kan een Product Owner die werkzaam is in een beleidsdirectie veel meer een procesmatige rol zijn die niet zijn tijd volledig vervult. Een Product Owner daarentegen bij bijvoorbeeld de ontwikkelafdeling van een uitvoeringsorganisatie zal die rol waarschijnlijk full time vervullen en veel meer inhoudelijk zijn.
De Product Owner is de enige persoon die verantwoordelijk is voor het managen van de Product Backlog zoals benoemd in Scrum. In SAFe heet deze de Program of Solution Backlog of Team Backlog. In een SAFe omgeving heeft de Product Owner meer focus op het Scrumteam dan op andere zaken zoals de buitenwereld. Dat laatste wordt vaak ingevuld door de Product Manager. </t>
  </si>
  <si>
    <t xml:space="preserve">De Product Manager is verantwoordelijk voor het maximaliseren van de waarde van het (business) product en de werkzaamheden van de ontwikkelteams. Hoe dit precies gedaan wordt verschild enorm per organisatie, Scrum Team en individu. 
De Product Manager is de enige persoon die verantwoordelijk is voor het managen van de Program Backlog (voor een ART) zoals benoemd in SAFe en kan daarbij de rol van Epic Owner op zich nemen.
Over het algemeen is een Product Manager in een SAFe omgeving meer met de buitenwereld bezig, met name het afstemmen met alle belanghebbenden.   </t>
  </si>
  <si>
    <t>Coördinerend / Specialistisch Adviseur Bedrijfsvoering</t>
  </si>
  <si>
    <t xml:space="preserve"> De business owner heeft een essentiële rol die (in samenwerking met andere business owners) de verantwoordelijkheid draagt voor governance, doelgerichtheid, return on investment van een ART (Agile Release Train) of Value Stream, ook wel vertaald als productline, center of excellence etc.
De business owner toont het leiderschap en heeft het vertrouwen van de organisatie dat er richting wordt geven aan de doelstellingen, belemmeringen worden weggenomen, vertegenwoordiging is georganiseerd voor de business, de klant en de ontwikkelorganisatie. Hij/ zij geeft rekenschap over doelen en resultaten en indien nodig over de gemaakte keuzes. De business owner geeft richting aan zelf-organiserende teams &amp; releasetrains met behulp van ontwikkeling en onderhoud van de missie en visie. Hij/zij zorgt voor alignement op de strategische thema’s. Hij ondersteunt de teams met coaching en ontwikkeling van vaardigheden. De business owner is een lean-agile leider. Daarnaast is hij/zij de Epic Owner.
De bovengenoemde beschrijving van dit profiel zou inhouden dat dit profiel thuishoort in schalen boven schaal 15. Te denken valt aan posities op het niveau van Directeur of Directeur Generaal. Aangezien de KWIv profielen niet verder gaan dan schaal 15 is ervoor gekozen de term Gedelegeerd te gebruiken.
In de praktijk zal deze rol zal in voorkomende situaties niet altijd door de Business Owner zelf worden opgepakt, maar worden gedelegeerd.</t>
  </si>
  <si>
    <t>Projectleider</t>
  </si>
  <si>
    <t>9-11</t>
  </si>
  <si>
    <t>netwerken, motiveren, organisatiesensitiviteit, plannen en organiseren, resultaatgerichtheid, zelfontwikkeling</t>
  </si>
  <si>
    <t xml:space="preserve"> De projectleider is operationeel verantwoordelijk voor een project op het gebied van projectmanagement. Hij werkt in opdracht van een project- of programmamanager, of van een andere opdrachtgever, bijvoorbeeld een manager van een afdeling.</t>
  </si>
  <si>
    <t>Project-/ Programmamanagement</t>
  </si>
  <si>
    <t>12-15</t>
  </si>
  <si>
    <t>bestuurssensitiviteit, plannen en organiseren, resultaatgerichtheid, omgevingsbewustzijn, netwerken, aansturen organisatie, motiveren, creativiteit</t>
  </si>
  <si>
    <t xml:space="preserve">De projectmanager is verantwoordelijk voor een project op strategisch/tactisch niveau. </t>
  </si>
  <si>
    <t>Project-/ Programmamanager</t>
  </si>
  <si>
    <t xml:space="preserve">De programmamanager is verantwoordelijk voor het beheer en de coördinatie van de realisatie van een portfolio aan project of soms een specifiek een programma van activiteiten en projecten. De programmamanager coördineert daarbij het definiëren van projecten en het prioriteren en opnemen van projecten in zijn programmaplan of projectenportfolio. </t>
  </si>
  <si>
    <t xml:space="preserve">Portfoliomanagement is een relatief nieuw taakgebied. De meeste organisaties die met portfoliomanagement houden zich vooral bezig met PPM (project portfoliomanagement).
Een portfoliomanager is in dat geval iemand die een portfolio van project monitort en het management daarover rapporteert. Indien gewenst kan de portfoliomanager ook adviezen opstellen. </t>
  </si>
  <si>
    <t xml:space="preserve"> De Scrum Master is ervoor verantwoordelijk dat Scrum wordt begrepen en goed wordt uitgevoerd. Scrum Masters doen dit door ervoor te zorgen dat het Scrum Team zich houdt aan de Scrum theorie, praktijk en regels.
De Scrum Master is een dienend leider voor het Scrum Team. De Scrum Master helpt diegenen buiten het Scrum Team te begrijpen welke van hun interacties met het Scrum Team behulpzaam zijn en welke niet. De Scrum Master helpt iedereen deze interacties te veranderen om zo de waarde die door het Scrum Team wordt gecreëerd te maximaliseren. </t>
  </si>
  <si>
    <t xml:space="preserve">De Release Train Engineer (RTE) in het Scaled Agile Framework (SAFe) is de Scrum Master van het team van teams dat wordt aangeduid met de term ‘Agile Release Train’, (ART). De RTE ondersteunt meerdere niveaus (team van teams, ondersteunende teams, voorbereidende teams, uitvoerende teams, afrondende teams), en moet het inzicht hebben om over al die niveaus zijn taken en inspanning te verdelen. Hij/zij zorgt er letterlijk voor dat de ART goed wordt onderhouden en kan blijven rijden.
De RTE is tevens verantwoordelijk voor het faciliteren van alle evenementen tijdens de rit, zoals de 2-daagse planning of de kwartaal systeem review. </t>
  </si>
  <si>
    <t>De informatiemanager is eindverantwoordelijk voor de informatievoorziening van een organisatie, directoraat of directie op tactisch/operationeel niveau.
Informatiemanagement wordt sterk wisselend ingevuld. Dit wordt veroorzaakt door het feit dat informatievoorziening in sommige organisaties beschouwd wordt als een kostenpost, waar in andere organisaties informatievoorziening beschouwd wordt als belangrijkste strategische factor. Afhankelijk van deze verschillende betekenissen wordt ook de invulling van Informatiemanagement bepaald. De verwachting is dat de strategische invulling op termijn gemeengoed zal zijn.</t>
  </si>
  <si>
    <t xml:space="preserve"> De datamanager is strategisch/tactisch verantwoordelijk voor de gegevens in een organisatie. In die rol stuurt hij/zij vaak op het opstellen van een corporate datamodel, waarin de voor de organisatie van belang zijnde gegevens (informatie) en de gegevensdefinitie worden vastgelegd (overigens vaak ook de meer technische informatie over gegevens, zoals informatie over de (fysieke) vastlegging van gegevens in databases en in welke applicaties of systemen gegevens worden beheerd). </t>
  </si>
  <si>
    <t xml:space="preserve">Recordmanagement is het deel van het management dat verantwoordelijk is voor de efficiënte en systematische controle over het aanmaken, ontvangen, onderhoud, gebruik en beschikbaarheid van records, met inbegrip van het proces van het bemachtigen en in stand houden van bewijs en informatie over bedrijfsactiviteiten en transacties in de vorm van records. Recordmanagement staat nadrukkelijk in dienst van de taken of functies die een organisatie uitvoert en de risico's die zij loopt als er geen goede archivering zou plaatsvinden. 
De snelle technische ontwikkelingen, mogelijkheden van de ICT en het procesgericht werken in een digitale werkomgeving beïnvloeden nadrukkelijk de vorm, inhoud, structuur van de opgeslagen records als mede de volledigheid en duurzaam behoud voor zolang als dat nodig is. Juist in een digitale werkomgeving van essentieel belang hierop te anticiperen door aan de bron alle kwaliteitseisen als uitgangspunt te nemen. Recordmanagement heeft hierbij de rol van vormgever van de kaders en normen en verantwoordelijk is voor de inbedding van de kwaliteitseisen in het informatie- en archiefbeheer in termen van:
•	Eisen aan inhoud, structuur en vorm van records;
•	Regels voor vervanging, conversie en migratie, etc.;
•	Metagegevens om de duurzame toegankelijkheid te borgen;
•	Regels voor selectie en vernietiging.
Voor het digitaal inrichten van het gehele werk- en archiveringsproces is record-management een fundamenteel onderdeel van een integrale procesgerichte aanpak waarin alle aspecten van goed informatie-/recordbeheer en integrale kwaliteitszorg zijn meegenomen. Niet alleen de technische maar vooral de organisatorische aspecten die mede bepaald worden door de formele inrichting van het werkprocessen. O.a. door vóór, tijdens en na het werkproces de noodzakelijke beheeracties zo in te richten dat deze kwaliteitseisen voor digitale duurzaamheid garanderen. Recordmanagement biedt de specialistische kennis en kunde die vereist is om de noodzakelijke kwaliteitseisen in de organisatie te verankeren. </t>
  </si>
  <si>
    <t xml:space="preserve"> Om digitale informatie te begrijpen (waardebepaling) en uit te kunnen uitwisselen, is het noodzakelijk dat we bekend zijn met elkaars manier van vastleggen van metagegevens. Standaardisatie van de manier waarop die informatie wordt beschreven is hierbij randvoorwaardelijk. Dat doen we door afspraken te maken over welke metagegevens minimaal nodig zijn, wat hun definitie is en over de manier waarop die gegevens binnen de organisatie worden vastgelegd en beheerd. Metagegevensmanagement borgt de eenheid in definitie en gebruik van sets van verplichte en niet verplichte metagegevens en biedt het fundament voor het duurzaam beheer, de (inter)departementale uitwisseling en het actief openbaar maken van overheidsinformatie. Het portfolio van metagegevens beslaat de beschrijvende, structurele, technische en administratieve metagegevens.
Met een visie op het domein geeft metagegevensmanagement inzicht in de toegevoegde waarde van metagegevens voor de strategische, tactische en operationele doelstellingen van de organisatie. Metagegevensmanagement legt hiermee het fundament voor de opbouw van een dekkend portfolio (metagegevens repository) als mede voor de sturing op de kwaliteit van de metagegevens voor de beoogde toepassingen. 
Metagegevensmanagement zorgt in het tactische beheer ervoor dat de bedrijfsgegevens in de organisatie correct en consistent worden geïnterpreteerd en gebruikt. Dit geheel conform de eisen die daar door organisatie en wet en regelgeving aan worden gesteld op gebied van onder andere (duurzame) toegankelijkheid, vertrouwelijkheid en privacybescherming voor zolang als dat nodig is.</t>
  </si>
  <si>
    <t xml:space="preserve"> Kwaliteitsmanagement IV richt zich op het optimaliseren van de kwaliteit van IV processen, producten &amp; services.  Het is geen op zichzelf staand domein, maar komt terug in alle delen van het management van de organisatie. Het verbeteren van de kwaliteit is iets waar de organisatie op kan sturen waarbij de (interne) klant centraal staat. Met als focus het borgen van een optimale beschikbaarheid en kwaliteit van de duurzaam toegankelijke informatiehuishouding verbindt kwaliteitsmanagement IV de verschillende bedrijfsonderdelen die output leveren aan het uiteindelijke resultaat: de ‘end to end’ benadering. Kwaliteitsmanagement is continu op zoek naar verbeteracties en is gericht op innovaties en het implementeren hiervan. 
Met name in grote programma’s is het gebruikelijk een kwaliteitsmanager aan te stellen.</t>
  </si>
  <si>
    <t xml:space="preserve">Het vakgebied IT-Control is volop in ontwikkeling. Steeds zwaardere eisen worden gesteld aan de kwaliteit van het oordeel. Het belang van IT-control voor de strategie van de organisatie neemt toe. IT-control staat aan de vooravond van een verdergaande professionalisering, tot uitdrukking komend in onder andere de ontwikkeling van realistische normenkaders voor onderzoek.
De IT-Controller is, evenals zijn evenknie de financieel controller, toezichthouder en verantwoordelijk voor de controle op het verantwoorde beheer van de informatievoorziening/ICT. De IT-controller voert soms de rol uit van EDP-auditor (die specifiek een controlerende rol heeft), en is voorts verantwoordelijk voor het toetsen van de kwaliteit, de integratie en de kosten van de informatievoorziening/ICT, inclusief projecten. </t>
  </si>
  <si>
    <r>
      <t>PLANNING (</t>
    </r>
    <r>
      <rPr>
        <b/>
        <i/>
        <sz val="10"/>
        <color theme="0"/>
        <rFont val="Verdana"/>
        <family val="2"/>
      </rPr>
      <t>IN TE VULLEN DOOR DE INHUURDESK</t>
    </r>
    <r>
      <rPr>
        <b/>
        <sz val="10"/>
        <color theme="0"/>
        <rFont val="Verdana"/>
        <family val="2"/>
      </rPr>
      <t>)</t>
    </r>
  </si>
  <si>
    <t>NORA, MARIJ (geen certificering), Ontwerp en Ontwikkeling Informatiesystemen Foundation; RAD/LAD; XML/UML; XBRL, Java; C#; .Net; Visual Basic; SAP/ERP; Cobol, Oracle; Databases en SQL Foundation; Objectoriëntatie Foundation, Testen Foundation; TMapNEXT Foundation</t>
  </si>
  <si>
    <t>Ontwikkeling informatiesystemen Foundation; Object Oriëntatie Foundation, Applicatiemanagement Foundation (ASL), IT Foundation; A+ Essentials</t>
  </si>
  <si>
    <t>Functieschaal deze aanvraag conform BBRA*</t>
  </si>
  <si>
    <t>Afdeling/
Bedrijfsonderdeel*</t>
  </si>
  <si>
    <t>Aanvragen juist in de markt plaatsen</t>
  </si>
  <si>
    <r>
      <t xml:space="preserve">Ga naar stap </t>
    </r>
    <r>
      <rPr>
        <b/>
        <sz val="12"/>
        <color theme="1"/>
        <rFont val="Verdana"/>
        <family val="2"/>
      </rPr>
      <t>3</t>
    </r>
  </si>
  <si>
    <r>
      <rPr>
        <b/>
        <sz val="12"/>
        <color theme="1"/>
        <rFont val="Verdana"/>
        <family val="2"/>
      </rPr>
      <t>2.</t>
    </r>
    <r>
      <rPr>
        <b/>
        <sz val="9"/>
        <color theme="1"/>
        <rFont val="Verdana"/>
        <family val="2"/>
      </rPr>
      <t xml:space="preserve"> Meerdere FTE's nodig?</t>
    </r>
  </si>
  <si>
    <t xml:space="preserve">In negen van de tien gevallen gewoon als reguliere aanvraag zonder extra opties. 
Let wel op dat de eisen in proportie blijven (werk en denkniveau i.p.v. diploma, aantal jaren ervaring van iemand die iets dedicated heeft gedaan kan lager. Vermijdt ook ervaringseisen gerelateerd aan een specifieke klant). </t>
  </si>
  <si>
    <r>
      <rPr>
        <b/>
        <sz val="8"/>
        <color theme="1"/>
        <rFont val="Verdana"/>
        <family val="2"/>
      </rPr>
      <t>Optie 1:</t>
    </r>
    <r>
      <rPr>
        <sz val="8"/>
        <color theme="1"/>
        <rFont val="Verdana"/>
        <family val="2"/>
      </rPr>
      <t xml:space="preserve"> zet de aanvraag uit als regulier met een max. tarief (geen aanbiedingsplicht, maar ook zekerheid dat afhankelijkheid/schaarste niet leidt tot voor klant onacceptabel tarief) 
</t>
    </r>
    <r>
      <rPr>
        <b/>
        <sz val="8"/>
        <color theme="1"/>
        <rFont val="Verdana"/>
        <family val="2"/>
      </rPr>
      <t xml:space="preserve">
Optie 2: </t>
    </r>
    <r>
      <rPr>
        <sz val="8"/>
        <color theme="1"/>
        <rFont val="Verdana"/>
        <family val="2"/>
      </rPr>
      <t xml:space="preserve">zet de aanvraag uit tegen een hogere BBRA schaal 
</t>
    </r>
    <r>
      <rPr>
        <b/>
        <sz val="8"/>
        <color theme="1"/>
        <rFont val="Verdana"/>
        <family val="2"/>
      </rPr>
      <t xml:space="preserve">
Optie 3:</t>
    </r>
    <r>
      <rPr>
        <sz val="8"/>
        <color theme="1"/>
        <rFont val="Verdana"/>
        <family val="2"/>
      </rPr>
      <t xml:space="preserve"> maak de aanvraag vrijblijvend (geen aanbiedingsplicht, tarief afhankelijk van actuele schaarste en mate van concurrentie)
</t>
    </r>
    <r>
      <rPr>
        <b/>
        <sz val="8"/>
        <color theme="1"/>
        <rFont val="Verdana"/>
        <family val="2"/>
      </rPr>
      <t xml:space="preserve">
Optie 4:</t>
    </r>
    <r>
      <rPr>
        <sz val="8"/>
        <color theme="1"/>
        <rFont val="Verdana"/>
        <family val="2"/>
      </rPr>
      <t xml:space="preserve"> zet de aanvraag uit als regulier, maar geef de opdrachtnemers langer de kans om te zoeken (schuif de datum ‘indienen offerte’ verder in de tijd.)
</t>
    </r>
    <r>
      <rPr>
        <b/>
        <sz val="8"/>
        <color theme="1"/>
        <rFont val="Verdana"/>
        <family val="2"/>
      </rPr>
      <t xml:space="preserve">
Optie 5: </t>
    </r>
    <r>
      <rPr>
        <sz val="8"/>
        <color theme="1"/>
        <rFont val="Verdana"/>
        <family val="2"/>
      </rPr>
      <t xml:space="preserve">doe een vooraankondiging dat de aanvragen er eerdaags (bijv. over twee weken) aankomen met een ruwe indicatie van de profielen, niveau, tarief/schaal
</t>
    </r>
    <r>
      <rPr>
        <b/>
        <sz val="8"/>
        <color theme="1"/>
        <rFont val="Verdana"/>
        <family val="2"/>
      </rPr>
      <t xml:space="preserve">
Optie 6:</t>
    </r>
    <r>
      <rPr>
        <sz val="8"/>
        <color theme="1"/>
        <rFont val="Verdana"/>
        <family val="2"/>
      </rPr>
      <t xml:space="preserve"> zet de aanvraag uit en beleg een conference call waarin de opdrachtnemers, de inhurend manager en een inkoopvertegenwoordiger aanwezig zijn om in 1 x keer binnen korte tijd alle vragen helder te krijgen en te beantwoorden.
</t>
    </r>
    <r>
      <rPr>
        <b/>
        <sz val="8"/>
        <color theme="1"/>
        <rFont val="Verdana"/>
        <family val="2"/>
      </rPr>
      <t xml:space="preserve">
Optie 7:</t>
    </r>
    <r>
      <rPr>
        <sz val="8"/>
        <color theme="1"/>
        <rFont val="Verdana"/>
        <family val="2"/>
      </rPr>
      <t xml:space="preserve"> beleg op voorhand een leveranciersmeeting waarin de manager de aanvraag (en het project) kan toelichten en breng daarna pas de aanvraag in de markt. 
</t>
    </r>
    <r>
      <rPr>
        <b/>
        <sz val="8"/>
        <color theme="1"/>
        <rFont val="Verdana"/>
        <family val="2"/>
      </rPr>
      <t xml:space="preserve">
Optie 8: </t>
    </r>
    <r>
      <rPr>
        <sz val="8"/>
        <color theme="1"/>
        <rFont val="Verdana"/>
        <family val="2"/>
      </rPr>
      <t xml:space="preserve">voor schaarse profielen waaraan een constante behoefte is: zet een aanvraag proactief uit met een langere inschrijvingstijd (bijv. 1 maand). Herhaal deze zo vaak als nodig. Worden geschikte kandidaten gevonden, kan achteraf alsnog een budgetaanvraagMBPC worden ingeschoten. Er geldt geen aanbiedingsplicht.
</t>
    </r>
    <r>
      <rPr>
        <b/>
        <sz val="8"/>
        <color theme="1"/>
        <rFont val="Verdana"/>
        <family val="2"/>
      </rPr>
      <t xml:space="preserve">
Optie 9:</t>
    </r>
    <r>
      <rPr>
        <sz val="8"/>
        <color theme="1"/>
        <rFont val="Verdana"/>
        <family val="2"/>
      </rPr>
      <t xml:space="preserve"> vermijdt in elk geval onnodige clustering van aanvragen met schaars profiel en wees zeer terughoudend bij het formuleren van eisen aan de kandidaat. Overweeg om eisen om te zetten naar wensen.</t>
    </r>
  </si>
  <si>
    <r>
      <rPr>
        <b/>
        <sz val="12"/>
        <color theme="1"/>
        <rFont val="Verdana"/>
        <family val="2"/>
      </rPr>
      <t>4.</t>
    </r>
    <r>
      <rPr>
        <b/>
        <sz val="9"/>
        <color theme="1"/>
        <rFont val="Verdana"/>
        <family val="2"/>
      </rPr>
      <t xml:space="preserve"> Veel profielen in een kort tijdsbestek?</t>
    </r>
  </si>
  <si>
    <r>
      <rPr>
        <b/>
        <sz val="12"/>
        <color theme="1"/>
        <rFont val="Verdana"/>
        <family val="2"/>
      </rPr>
      <t>1.</t>
    </r>
    <r>
      <rPr>
        <b/>
        <sz val="9"/>
        <color theme="1"/>
        <rFont val="Verdana"/>
        <family val="2"/>
      </rPr>
      <t xml:space="preserve"> Enkelvoudige reguliere aanvraag  zonder extra opties?</t>
    </r>
  </si>
  <si>
    <t>Niet doen bij het invullen van aanvragen ICT Inhuur!!</t>
  </si>
  <si>
    <t>Teveel Fte’s op 1 aanvraag. Geef leveranciers de ruimte meer cv’s in te dienen en voeg de regel toe: ‘in geval meerdere kandidaten geschikt worden bevonden, behoudt de dienst zich het recht voor meerdere gunningen te doen.’
Op de aanvraag aangeven dat het om een aangewezen / gerede kandidaat of warme stoel gaat. De ADR verklaart dit onrechtmatig!
Verambtelijken zonder de nog lopende nok te respecteren!
Wensen als eis opnemen! Bijv. Bij voorkeur heeft de kandidaat…. Dit suggereert een wens en moet dan ook als wens worden genoteerd.
Telefonisch toelichting geven aan een opdrachtnemer zonder dit ook te delen met de andere opdrachtnemers.</t>
  </si>
  <si>
    <r>
      <rPr>
        <u/>
        <sz val="8"/>
        <color theme="1"/>
        <rFont val="Verdana"/>
        <family val="2"/>
      </rPr>
      <t>Voeg eventueel de volgende regel toe bij de aanvraag</t>
    </r>
    <r>
      <rPr>
        <b/>
        <i/>
        <sz val="8"/>
        <color theme="1"/>
        <rFont val="Verdana"/>
        <family val="2"/>
      </rPr>
      <t>:
In geval meerdere kandidaten geschikt worden bevonden, behoudt de dienst zich het recht voor meerdere gunningen te doen.</t>
    </r>
    <r>
      <rPr>
        <sz val="8"/>
        <color theme="1"/>
        <rFont val="Verdana"/>
        <family val="2"/>
      </rPr>
      <t xml:space="preserve">
Afhankelijk van de hoeveelheid Fte’s, kan dan eventueel nog op de aanvraag worden meegegeven dat er bijv. 3 cv’s per opdrachtnemer mogen worden ingediend. Opdrachtnemers worden dan qua aanbiedingsbetrouwbaarheid niet benadeeld (KPI ziet op het indienen van minimaal 1 cv) en hebben de mogelijkheid door het indienen van meer cv’s ook met het tarief meer ruimte te pakken (een dure kandidaat kan direct worden gecompenseerd met een iets goedkopere kandidaat).
Vermijdt onnodige clustering van aanvragen, maar zet ze zoveel mogelijk als aparte aanvragen uit, waar mogelijk ook verspreid in de tijd (met vooraankondiging van gelijkwaardige aanvragen). Breid de reguliere inschrijvingstijd uit, als dat kan.</t>
    </r>
  </si>
  <si>
    <r>
      <rPr>
        <b/>
        <sz val="8"/>
        <color theme="1"/>
        <rFont val="Verdana"/>
        <family val="2"/>
      </rPr>
      <t>Optie 1:</t>
    </r>
    <r>
      <rPr>
        <sz val="8"/>
        <color theme="1"/>
        <rFont val="Verdana"/>
        <family val="2"/>
      </rPr>
      <t xml:space="preserve"> beleg op voorhand een leveranciersmeeting waarin de manager de aanvragen (en het project) kan toelichten en breng daarna pas de aanvragen in de markt.
</t>
    </r>
    <r>
      <rPr>
        <b/>
        <sz val="8"/>
        <color theme="1"/>
        <rFont val="Verdana"/>
        <family val="2"/>
      </rPr>
      <t>Optie 2:</t>
    </r>
    <r>
      <rPr>
        <sz val="8"/>
        <color theme="1"/>
        <rFont val="Verdana"/>
        <family val="2"/>
      </rPr>
      <t xml:space="preserve"> zet de aanvragen uit als regulier, maar geef de opdrachtnemers langer de kans om te zoeken (schuif de datum ‘indienen offerte’ verder in de tijd.)
</t>
    </r>
    <r>
      <rPr>
        <b/>
        <sz val="8"/>
        <color theme="1"/>
        <rFont val="Verdana"/>
        <family val="2"/>
      </rPr>
      <t>Optie 3:</t>
    </r>
    <r>
      <rPr>
        <sz val="8"/>
        <color theme="1"/>
        <rFont val="Verdana"/>
        <family val="2"/>
      </rPr>
      <t xml:space="preserve"> doe een vooraankondiging dat de aanvragen er eerdaags (bijv. over twee weken) aankomen met een ruwe indicatie van de profielen, niveau, tarief/schaal</t>
    </r>
  </si>
  <si>
    <r>
      <rPr>
        <b/>
        <sz val="12"/>
        <color theme="1"/>
        <rFont val="Verdana"/>
        <family val="2"/>
      </rPr>
      <t>5.</t>
    </r>
    <r>
      <rPr>
        <b/>
        <sz val="9"/>
        <color theme="1"/>
        <rFont val="Verdana"/>
        <family val="2"/>
      </rPr>
      <t xml:space="preserve"> Schaarste moeilijk in te schatten ?</t>
    </r>
  </si>
  <si>
    <r>
      <rPr>
        <b/>
        <sz val="12"/>
        <color theme="1"/>
        <rFont val="Verdana"/>
        <family val="2"/>
      </rPr>
      <t>3.</t>
    </r>
    <r>
      <rPr>
        <b/>
        <sz val="9"/>
        <color theme="1"/>
        <rFont val="Verdana"/>
        <family val="2"/>
      </rPr>
      <t xml:space="preserve"> Schaars profiel en mogelijk lastig in te vullen (zie ook 5)?</t>
    </r>
  </si>
  <si>
    <r>
      <rPr>
        <b/>
        <sz val="8"/>
        <color theme="1"/>
        <rFont val="Verdana"/>
        <family val="2"/>
      </rPr>
      <t>optie 1:</t>
    </r>
    <r>
      <rPr>
        <sz val="8"/>
        <color theme="1"/>
        <rFont val="Verdana"/>
        <family val="2"/>
      </rPr>
      <t xml:space="preserve"> neem contact op met de decentrale contractmanager bij je ministerie of de centrale contractmanager van de categorie. Deze heeft misschien ook informatie over soortgelijke profielen bij andere opdrachtgevers.
</t>
    </r>
    <r>
      <rPr>
        <b/>
        <sz val="8"/>
        <color theme="1"/>
        <rFont val="Verdana"/>
        <family val="2"/>
      </rPr>
      <t>optie 2:</t>
    </r>
    <r>
      <rPr>
        <sz val="8"/>
        <color theme="1"/>
        <rFont val="Verdana"/>
        <family val="2"/>
      </rPr>
      <t xml:space="preserve"> vraag informatie op bij de opdrachtnemers en leg zo mogelijk een indicatief profiel uit met het verzoek daarop te reageren (kandidaat aanbieden wel/niet mogelijk binnen toegestane afwijking van overheidstarieven, welke eisen in de aanvraag worden als knelpunt ervaren). </t>
    </r>
  </si>
  <si>
    <r>
      <rPr>
        <sz val="9"/>
        <rFont val="Wingdings"/>
        <charset val="2"/>
      </rPr>
      <t>è</t>
    </r>
    <r>
      <rPr>
        <sz val="9"/>
        <rFont val="Verdana"/>
        <family val="2"/>
      </rPr>
      <t xml:space="preserve"> Toelichting soort aanvraag</t>
    </r>
  </si>
  <si>
    <r>
      <rPr>
        <sz val="9"/>
        <rFont val="Wingdings"/>
        <charset val="2"/>
      </rPr>
      <t>è</t>
    </r>
    <r>
      <rPr>
        <sz val="9"/>
        <rFont val="Verdana"/>
        <family val="2"/>
      </rPr>
      <t xml:space="preserve"> Toelichting spoedaanvraag</t>
    </r>
  </si>
  <si>
    <r>
      <t xml:space="preserve">Referentienummer
</t>
    </r>
    <r>
      <rPr>
        <sz val="9"/>
        <color theme="1"/>
        <rFont val="Verdana"/>
        <family val="2"/>
      </rPr>
      <t>(wordt ingevuld door inhuurdesk)</t>
    </r>
  </si>
  <si>
    <r>
      <t>Opdrachtbeschrijving *</t>
    </r>
    <r>
      <rPr>
        <sz val="9"/>
        <rFont val="Verdana"/>
        <family val="2"/>
      </rPr>
      <t xml:space="preserve">
- werkzaamheden of
- prestatiedoelstelling</t>
    </r>
  </si>
  <si>
    <r>
      <rPr>
        <b/>
        <sz val="10"/>
        <color rgb="FFFFFF00"/>
        <rFont val="Wingdings 3"/>
        <family val="1"/>
        <charset val="2"/>
      </rPr>
      <t>â</t>
    </r>
    <r>
      <rPr>
        <b/>
        <i/>
        <sz val="10"/>
        <color rgb="FFFFFF00"/>
        <rFont val="Verdana"/>
        <family val="2"/>
      </rPr>
      <t xml:space="preserve"> Let op! Eisen zijn knock-out criteria,  SMART/meetbaar maken</t>
    </r>
  </si>
  <si>
    <t xml:space="preserve">  Verificatie in
  selectiegesprek</t>
  </si>
  <si>
    <r>
      <rPr>
        <i/>
        <sz val="9"/>
        <rFont val="Verdana"/>
        <family val="2"/>
      </rPr>
      <t>Beoordeling d.m.v.</t>
    </r>
    <r>
      <rPr>
        <sz val="9"/>
        <rFont val="Verdana"/>
        <family val="2"/>
      </rPr>
      <t xml:space="preserve">
</t>
    </r>
    <r>
      <rPr>
        <i/>
        <sz val="9"/>
        <rFont val="Verdana"/>
        <family val="2"/>
      </rPr>
      <t>selectiegesprek</t>
    </r>
  </si>
  <si>
    <t>De verregaande digitalisering van de werkprocessen biedt mogelijkheden om binnen de organisatie efficiënter en effectiever te werken en daarmee zowel de interne als de externe omgeving beter te bedienen. Deze transitie bij de overheid naar digitaal werken levert de uitdaging op hoe we digitale overheidsinformatie zo kunnen bewaren en beheren dat deze in de tijd gezien beschikbaar, toegankelijk, leesbaar en bruikbaar blijft. Binnen de algehele informatievoorziening van de organisatie zien we in werkprocessen informatieverwerking en -bewerking, gericht op inhoud en het wijzigen van inhoud, met daar tegenover informatiebeheer (recordbeheer). Recordbeheer dient, binnen dit brede aandachtsgebied, een aantal deelaspecten zoals gebruikersondersteuning, ontsluiting, archivering, vernietiging, overbrenging en een overkoepelende integrale kwaliteitszorg gericht op de bedrijfsinformatie. Onder bedrijfsinformatie verstaan we alle informatie die wordt gebruikt of beschikbaar komt in werkprocessen die overheidsorganisaties in het kader van hun taakstelling uitvoeren en dient verantwoording en bedrijfsvoering, de burgers in het kader van dienstverlening en het publiek in het kader van openbaarmaking van overheidsinformatie. De aandachtsgebieden vullen elkaar aan en hebben elkaar nodig. Recordbeheer vervult een belangrijke ondersteunende en stimulerende rol waarbij continuïteit van dienstverlening van groot belang is. Draagt zorg voor kwalitatieve intake, formele ontsluiting, distributie en archivering van de gekanaliseerde inkomende poststromen. Monitort de eenduidigheid en juistheid van de metagegevenssets op zaak, proces en documentniveau en signaleert tijdig de afwijkingen en de noodzakelijk herstelbewerkingen hierop. Recordbeheer onderhoudt hiertoe veelvuldig contact met zaakhouders/(mede)behandelaren teneinde de informatiebehoeften zo goed mogelijk af te stemmen en informatieprocessen bij het organisatieonderdeel beter te laten verlopen.</t>
  </si>
  <si>
    <t>3.3.4 Release Management</t>
  </si>
  <si>
    <t>TCP/IP, UDP, DNS. DHCP, FTP, SNMP, SMTP, SSH, SSL, HTTP, HTTPS (Certificaten gehaald bij : SANS/GIA/ ISACA) Tooling : Nmap, Wireshark, Metasploit, Javascript, HTML, Python, HP ArcSight, Splunk</t>
  </si>
  <si>
    <t xml:space="preserve">5.3.5 Recordmanagement </t>
  </si>
  <si>
    <t xml:space="preserve">5.3.6 Kwaliteitsmanagement Iv </t>
  </si>
  <si>
    <r>
      <rPr>
        <sz val="9"/>
        <rFont val="Wingdings"/>
        <charset val="2"/>
      </rPr>
      <t>è</t>
    </r>
    <r>
      <rPr>
        <sz val="9"/>
        <rFont val="Verdana"/>
        <family val="2"/>
      </rPr>
      <t xml:space="preserve"> Indien ja, gebaseerd op referentienummer</t>
    </r>
  </si>
  <si>
    <r>
      <t xml:space="preserve">Vul een waarde in, indien een criterium van toepassing is. Totaal van alle ingevulde criteria moet gelijk zijn aan </t>
    </r>
    <r>
      <rPr>
        <b/>
        <i/>
        <sz val="10"/>
        <rFont val="Verdana"/>
        <family val="2"/>
      </rPr>
      <t>100</t>
    </r>
    <r>
      <rPr>
        <i/>
        <sz val="9"/>
        <rFont val="Verdana"/>
        <family val="2"/>
      </rPr>
      <t>.</t>
    </r>
  </si>
  <si>
    <t>Stamlocatie ICT Inhuur Documenten</t>
  </si>
  <si>
    <t>Email-adres</t>
  </si>
  <si>
    <t>Worden niet gebruikt door dienst. 
Wel laten staan.</t>
  </si>
  <si>
    <t>!IUC-N</t>
  </si>
  <si>
    <t>4.0</t>
  </si>
  <si>
    <t>iuc-inhuur@iuc-noord.nl</t>
  </si>
  <si>
    <t>050-5998884</t>
  </si>
  <si>
    <t>Standaard tekst</t>
  </si>
  <si>
    <t>Atos</t>
  </si>
  <si>
    <t>CGI</t>
  </si>
  <si>
    <t>IT-Staffing</t>
  </si>
  <si>
    <t>Ordina</t>
  </si>
  <si>
    <t>Sogeti</t>
  </si>
  <si>
    <t>Tarief verlenging (kortingspercentage)</t>
  </si>
  <si>
    <t>Prijscriteria</t>
  </si>
  <si>
    <t>Social return kandidaat gewenst*</t>
  </si>
  <si>
    <t>PLANNEN</t>
  </si>
  <si>
    <t>BOUWEN</t>
  </si>
  <si>
    <t>UITVOEREN</t>
  </si>
  <si>
    <t>STUREN</t>
  </si>
  <si>
    <t>MOGELIJK MAKEN</t>
  </si>
  <si>
    <r>
      <t xml:space="preserve">Selecteer vanuit het kwaliteitsraamwerk I(v) vanuit de hoofdgroep het meest dominante kwaliteitenprofiel en de functiefamilie voor deze functie om het gewenste resultaat van de opdracht te behalen. Geef vervolgens aan op welk(e) professionele kennisgebied(en) de aanvraag specifiek betrekking heeft. Er moet </t>
    </r>
    <r>
      <rPr>
        <i/>
        <u/>
        <sz val="9"/>
        <rFont val="Verdana"/>
        <family val="2"/>
      </rPr>
      <t>minimaal één kennisgebied</t>
    </r>
    <r>
      <rPr>
        <i/>
        <sz val="9"/>
        <rFont val="Verdana"/>
        <family val="2"/>
      </rPr>
      <t xml:space="preserve"> vereist zijn, maar meer mag ook. De benoemde certificaten zijn voorbeelden, die eventueel aangepast kunnen worden.</t>
    </r>
  </si>
  <si>
    <t>Eventueel maximum uurtarief</t>
  </si>
  <si>
    <t>Perceel 1</t>
  </si>
  <si>
    <t>Perceel 2</t>
  </si>
  <si>
    <t>K:\5 Inkooptrajecten\5.7 Inhuur\ICT\CJIB\</t>
  </si>
  <si>
    <t>CJIB</t>
  </si>
  <si>
    <t>ICT - DevOps1</t>
  </si>
  <si>
    <t>ICT - DevOps2</t>
  </si>
  <si>
    <t>ICT - DevOps3</t>
  </si>
  <si>
    <t>ICT - DevOps4</t>
  </si>
  <si>
    <t>ICT - DevOps5</t>
  </si>
  <si>
    <t>ICT - Project &amp; Analyse</t>
  </si>
  <si>
    <t>ICT - Infra &amp; Integratie</t>
  </si>
  <si>
    <t>ICT - Service &amp; Advies</t>
  </si>
  <si>
    <t>ICT - Algemeen</t>
  </si>
  <si>
    <t>Seven Stars</t>
  </si>
  <si>
    <t>Aanvraag Perceel 1 (Inhuur)
of Perceel 2 (Detavast)*</t>
  </si>
  <si>
    <t xml:space="preserve">Aanvraagformulier volledig invullen en als bijlage via een email naar de inhuurdesk verzenden. Velden met een * zijn verplicht in te vullen. </t>
  </si>
  <si>
    <t>- CJIB</t>
  </si>
  <si>
    <r>
      <t xml:space="preserve"> 
</t>
    </r>
    <r>
      <rPr>
        <i/>
        <sz val="9"/>
        <rFont val="Verdana"/>
        <family val="2"/>
      </rPr>
      <t>Basis beoordeling</t>
    </r>
    <r>
      <rPr>
        <sz val="9"/>
        <rFont val="Verdana"/>
        <family val="2"/>
      </rPr>
      <t xml:space="preserve">
</t>
    </r>
    <r>
      <rPr>
        <i/>
        <sz val="9"/>
        <rFont val="Verdana"/>
        <family val="2"/>
      </rPr>
      <t>naar aanleiding van
nadere offerte</t>
    </r>
    <r>
      <rPr>
        <sz val="9"/>
        <rFont val="Verdana"/>
        <family val="2"/>
      </rPr>
      <t xml:space="preserve">
</t>
    </r>
  </si>
  <si>
    <t>Social Return kandidaat</t>
  </si>
  <si>
    <t>Beheersing Nederlandse taal in woord en geschrift</t>
  </si>
  <si>
    <t>HBO werk- en denkniveau</t>
  </si>
  <si>
    <t>Agile/DevOps ervaring</t>
  </si>
  <si>
    <t>8911 AV</t>
  </si>
  <si>
    <t>Leeuwarden</t>
  </si>
  <si>
    <t>Postcode hoofdstandplaats</t>
  </si>
  <si>
    <t>Naam hoofdstandplaats</t>
  </si>
  <si>
    <t>ICT - DevOps6</t>
  </si>
  <si>
    <t>ICT - DevOps7</t>
  </si>
  <si>
    <t xml:space="preserve">Het CJIB is een relatief jonge en ambitieuze uitvoeringsorganisatie van het Ministerie van Justitie en Veiligheid, en is gevestigd te Leeuwarden. Ruim 1200 gedreven medewerkers zorgen ervoor dat onze taken op de juiste wijze, ondersteund door adequate ICT en binnen de beschikbare middelen worden uitgevoerd. De ICT-organisatie heeft een interne schil met de mogelijkheid flexibel bij te schakelen. Het CJIB werkt met DevOps-teams. Zij ontwikkelt en beheert hoogwaardige (ICT) producten. </t>
  </si>
  <si>
    <t>Ministerie van Justitie &amp; Veiligheid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</si>
</sst>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F800]dddd\,\ mmmm\ dd\,\ yyyy"/>
    <numFmt numFmtId="166" formatCode="[$€-2]\ #,##0.00_);\([$€-2]\ #,##0.00\)"/>
    <numFmt numFmtId="167" formatCode="[$-F800]"/>
    <numFmt numFmtId="168" formatCode="dddd\ dd\ mmmm\ yyyy\,\ [h]:mm"/>
    <numFmt numFmtId="169" formatCode="dddd\ dd\ mmmm\ yyyy\,\ hh:mm"/>
    <numFmt numFmtId="170" formatCode="&quot;&quot;"/>
    <numFmt numFmtId="171" formatCode="&quot;Vóór&quot;\ h:mm;@"/>
    <numFmt numFmtId="172" formatCode="&quot;Om&quot;\ h:mm;@"/>
    <numFmt numFmtId="173" formatCode="&quot;Vóór&quot;\ h:mm;@\ &quot;uur&quot;"/>
    <numFmt numFmtId="174" formatCode="0.0"/>
  </numFmts>
  <fonts count="73">
    <font>
      <sz val="12"/>
      <color theme="1"/>
      <name val="Calibri"/>
      <family val="2"/>
      <scheme val="minor"/>
    </font>
    <font>
      <sz val="9"/>
      <color theme="1"/>
      <name val="Verdana"/>
      <family val="2"/>
    </font>
    <font>
      <b/>
      <sz val="9"/>
      <name val="Verdana"/>
      <family val="2"/>
    </font>
    <font>
      <sz val="9"/>
      <name val="Verdana"/>
      <family val="2"/>
    </font>
    <font>
      <u/>
      <sz val="10"/>
      <color theme="10"/>
      <name val="Agrofont"/>
      <family val="2"/>
    </font>
    <font>
      <u/>
      <sz val="9"/>
      <color theme="10"/>
      <name val="Verdana"/>
      <family val="2"/>
    </font>
    <font>
      <b/>
      <sz val="8"/>
      <name val="Verdana"/>
      <family val="2"/>
    </font>
    <font>
      <sz val="8"/>
      <name val="Verdana"/>
      <family val="2"/>
    </font>
    <font>
      <sz val="10"/>
      <name val="Arial"/>
      <family val="2"/>
    </font>
    <font>
      <b/>
      <sz val="14"/>
      <color theme="0"/>
      <name val="Verdana"/>
      <family val="2"/>
    </font>
    <font>
      <sz val="8"/>
      <name val="Calibri"/>
      <family val="2"/>
      <scheme val="minor"/>
    </font>
    <font>
      <sz val="14"/>
      <name val="Verdana"/>
      <family val="2"/>
    </font>
    <font>
      <sz val="12"/>
      <color theme="1"/>
      <name val="Verdana"/>
      <family val="2"/>
    </font>
    <font>
      <b/>
      <sz val="10"/>
      <name val="Verdana"/>
      <family val="2"/>
    </font>
    <font>
      <b/>
      <sz val="12"/>
      <name val="Verdana"/>
      <family val="2"/>
    </font>
    <font>
      <i/>
      <sz val="9"/>
      <name val="Verdana"/>
      <family val="2"/>
    </font>
    <font>
      <sz val="9"/>
      <color theme="0"/>
      <name val="Verdana"/>
      <family val="2"/>
    </font>
    <font>
      <sz val="14"/>
      <color theme="0"/>
      <name val="Verdana"/>
      <family val="2"/>
    </font>
    <font>
      <b/>
      <sz val="9"/>
      <color theme="1"/>
      <name val="Verdana"/>
      <family val="2"/>
    </font>
    <font>
      <b/>
      <sz val="10"/>
      <name val="Verdana"/>
      <family val="2"/>
    </font>
    <font>
      <sz val="9"/>
      <name val="Verdana"/>
      <family val="2"/>
    </font>
    <font>
      <b/>
      <sz val="9"/>
      <name val="Verdana"/>
      <family val="2"/>
    </font>
    <font>
      <sz val="12"/>
      <color theme="1"/>
      <name val="Calibri"/>
      <family val="2"/>
      <scheme val="minor"/>
    </font>
    <font>
      <b/>
      <sz val="10"/>
      <color theme="0"/>
      <name val="Verdana"/>
      <family val="2"/>
    </font>
    <font>
      <sz val="9"/>
      <color theme="4" tint="0.79998168889431442"/>
      <name val="Verdana"/>
      <family val="2"/>
    </font>
    <font>
      <sz val="9"/>
      <color theme="1"/>
      <name val="Verdana"/>
      <family val="2"/>
    </font>
    <font>
      <b/>
      <sz val="8"/>
      <color theme="0"/>
      <name val="Verdana"/>
      <family val="2"/>
    </font>
    <font>
      <b/>
      <sz val="10"/>
      <color theme="1"/>
      <name val="Verdana"/>
      <family val="2"/>
    </font>
    <font>
      <sz val="10"/>
      <color theme="1"/>
      <name val="Verdana"/>
      <family val="2"/>
    </font>
    <font>
      <b/>
      <sz val="10"/>
      <color theme="4" tint="0.79998168889431442"/>
      <name val="Verdana"/>
      <family val="2"/>
    </font>
    <font>
      <b/>
      <sz val="9"/>
      <color theme="4" tint="0.79998168889431442"/>
      <name val="Verdana"/>
      <family val="2"/>
    </font>
    <font>
      <sz val="8"/>
      <color indexed="81"/>
      <name val="Tahoma"/>
      <family val="2"/>
    </font>
    <font>
      <b/>
      <sz val="9"/>
      <color theme="0"/>
      <name val="Verdana"/>
      <family val="2"/>
    </font>
    <font>
      <b/>
      <sz val="8"/>
      <color indexed="81"/>
      <name val="Tahoma"/>
      <family val="2"/>
    </font>
    <font>
      <sz val="7"/>
      <color theme="1"/>
      <name val="Verdana"/>
      <family val="2"/>
    </font>
    <font>
      <sz val="8"/>
      <color theme="1"/>
      <name val="Verdana"/>
      <family val="2"/>
    </font>
    <font>
      <b/>
      <sz val="8"/>
      <color theme="1"/>
      <name val="Verdana"/>
      <family val="2"/>
    </font>
    <font>
      <b/>
      <i/>
      <sz val="9"/>
      <color rgb="FFFF0000"/>
      <name val="Verdana"/>
      <family val="2"/>
    </font>
    <font>
      <sz val="9"/>
      <color rgb="FF333333"/>
      <name val="Verdana"/>
      <family val="2"/>
    </font>
    <font>
      <i/>
      <sz val="9"/>
      <color theme="4" tint="0.79998168889431442"/>
      <name val="Verdana"/>
      <family val="2"/>
    </font>
    <font>
      <sz val="8"/>
      <color theme="0"/>
      <name val="Verdana"/>
      <family val="2"/>
    </font>
    <font>
      <sz val="8"/>
      <color rgb="FFCCECFF"/>
      <name val="Verdana"/>
      <family val="2"/>
    </font>
    <font>
      <sz val="11"/>
      <color theme="0"/>
      <name val="Calibri"/>
      <family val="2"/>
      <scheme val="minor"/>
    </font>
    <font>
      <sz val="9"/>
      <color rgb="FFCCECFF"/>
      <name val="Verdana"/>
      <family val="2"/>
    </font>
    <font>
      <sz val="12"/>
      <color theme="0"/>
      <name val="Segoe UI"/>
      <family val="2"/>
    </font>
    <font>
      <sz val="12"/>
      <color theme="0"/>
      <name val="Verdana"/>
      <family val="2"/>
    </font>
    <font>
      <b/>
      <sz val="9"/>
      <color rgb="FFFF0000"/>
      <name val="Verdana"/>
      <family val="2"/>
    </font>
    <font>
      <b/>
      <sz val="12"/>
      <color rgb="FFFF0000"/>
      <name val="Verdana"/>
      <family val="2"/>
    </font>
    <font>
      <b/>
      <sz val="9"/>
      <color rgb="FFFFFF00"/>
      <name val="Verdana"/>
      <family val="2"/>
    </font>
    <font>
      <sz val="8"/>
      <color rgb="FF000000"/>
      <name val="Verdana"/>
      <family val="2"/>
    </font>
    <font>
      <i/>
      <u/>
      <sz val="9"/>
      <name val="Verdana"/>
      <family val="2"/>
    </font>
    <font>
      <b/>
      <i/>
      <sz val="9"/>
      <name val="Verdana"/>
      <family val="2"/>
    </font>
    <font>
      <b/>
      <i/>
      <sz val="10"/>
      <color theme="0"/>
      <name val="Verdana"/>
      <family val="2"/>
    </font>
    <font>
      <b/>
      <sz val="12"/>
      <color theme="0"/>
      <name val="Verdana"/>
      <family val="2"/>
    </font>
    <font>
      <b/>
      <sz val="12"/>
      <color theme="1"/>
      <name val="Verdana"/>
      <family val="2"/>
    </font>
    <font>
      <u/>
      <sz val="8"/>
      <color theme="1"/>
      <name val="Verdana"/>
      <family val="2"/>
    </font>
    <font>
      <b/>
      <i/>
      <sz val="8"/>
      <color theme="1"/>
      <name val="Verdana"/>
      <family val="2"/>
    </font>
    <font>
      <sz val="9"/>
      <name val="Wingdings"/>
      <charset val="2"/>
    </font>
    <font>
      <b/>
      <sz val="9"/>
      <color rgb="FFCCECFF"/>
      <name val="Verdana"/>
      <family val="2"/>
    </font>
    <font>
      <b/>
      <i/>
      <sz val="10"/>
      <color rgb="FFFFFF00"/>
      <name val="Verdana"/>
      <family val="1"/>
      <charset val="2"/>
    </font>
    <font>
      <b/>
      <sz val="10"/>
      <color rgb="FFFFFF00"/>
      <name val="Wingdings 3"/>
      <family val="1"/>
      <charset val="2"/>
    </font>
    <font>
      <b/>
      <i/>
      <sz val="10"/>
      <color rgb="FFFFFF00"/>
      <name val="Verdana"/>
      <family val="2"/>
    </font>
    <font>
      <sz val="8.5"/>
      <color theme="1"/>
      <name val="Verdana"/>
      <family val="2"/>
    </font>
    <font>
      <b/>
      <i/>
      <sz val="8"/>
      <color indexed="81"/>
      <name val="Tahoma"/>
      <family val="2"/>
    </font>
    <font>
      <sz val="9"/>
      <color indexed="81"/>
      <name val="Tahoma"/>
      <family val="2"/>
    </font>
    <font>
      <b/>
      <sz val="9"/>
      <color indexed="81"/>
      <name val="Tahoma"/>
      <family val="2"/>
    </font>
    <font>
      <b/>
      <i/>
      <sz val="10"/>
      <name val="Verdana"/>
      <family val="2"/>
    </font>
    <font>
      <sz val="9"/>
      <color theme="0"/>
      <name val="Arial"/>
      <family val="2"/>
    </font>
    <font>
      <sz val="9"/>
      <color theme="0"/>
      <name val="Calibri"/>
      <family val="2"/>
      <scheme val="minor"/>
    </font>
    <font>
      <b/>
      <sz val="9"/>
      <color rgb="FFFFFFFF"/>
      <name val="Verdana"/>
      <family val="2"/>
    </font>
    <font>
      <sz val="11"/>
      <color theme="0"/>
      <name val="Verdana"/>
      <family val="2"/>
    </font>
    <font>
      <sz val="10"/>
      <color theme="0"/>
      <name val="Verdana"/>
      <family val="2"/>
    </font>
    <font>
      <b/>
      <sz val="14"/>
      <name val="Verdana"/>
      <family val="2"/>
    </font>
  </fonts>
  <fills count="19">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CECFF"/>
        <bgColor indexed="64"/>
      </patternFill>
    </fill>
    <fill>
      <patternFill patternType="solid">
        <fgColor rgb="FF99CCFF"/>
        <bgColor indexed="64"/>
      </patternFill>
    </fill>
    <fill>
      <patternFill patternType="solid">
        <fgColor rgb="FF000066"/>
        <bgColor indexed="64"/>
      </patternFill>
    </fill>
    <fill>
      <patternFill patternType="solid">
        <fgColor theme="4"/>
      </patternFill>
    </fill>
    <fill>
      <patternFill patternType="solid">
        <fgColor rgb="FFFF0000"/>
        <bgColor indexed="64"/>
      </patternFill>
    </fill>
    <fill>
      <patternFill patternType="solid">
        <fgColor theme="0" tint="-0.34998626667073579"/>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1F4E78"/>
        <bgColor rgb="FF000000"/>
      </patternFill>
    </fill>
    <fill>
      <patternFill patternType="solid">
        <fgColor rgb="FFCCECFF"/>
        <bgColor rgb="FF000000"/>
      </patternFill>
    </fill>
    <fill>
      <patternFill patternType="solid">
        <fgColor rgb="FF00206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auto="1"/>
      </right>
      <top/>
      <bottom/>
      <diagonal/>
    </border>
    <border>
      <left style="thin">
        <color auto="1"/>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s>
  <cellStyleXfs count="6">
    <xf numFmtId="0" fontId="0" fillId="0" borderId="0"/>
    <xf numFmtId="0" fontId="4" fillId="0" borderId="0" applyNumberFormat="0" applyFill="0" applyBorder="0" applyAlignment="0" applyProtection="0"/>
    <xf numFmtId="0" fontId="8" fillId="0" borderId="0"/>
    <xf numFmtId="164" fontId="22" fillId="0" borderId="0" applyFont="0" applyFill="0" applyBorder="0" applyAlignment="0" applyProtection="0"/>
    <xf numFmtId="9" fontId="22" fillId="0" borderId="0" applyFont="0" applyFill="0" applyBorder="0" applyAlignment="0" applyProtection="0"/>
    <xf numFmtId="0" fontId="42" fillId="11" borderId="0" applyNumberFormat="0" applyBorder="0" applyAlignment="0" applyProtection="0"/>
  </cellStyleXfs>
  <cellXfs count="545">
    <xf numFmtId="0" fontId="0" fillId="0" borderId="0" xfId="0"/>
    <xf numFmtId="0" fontId="3" fillId="0" borderId="0" xfId="0" applyFont="1"/>
    <xf numFmtId="0" fontId="3" fillId="4" borderId="6"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xf>
    <xf numFmtId="1" fontId="3" fillId="4" borderId="1" xfId="0" applyNumberFormat="1" applyFont="1" applyFill="1" applyBorder="1" applyAlignment="1" applyProtection="1">
      <alignment horizontal="center" vertical="center"/>
      <protection locked="0"/>
    </xf>
    <xf numFmtId="165" fontId="3" fillId="4" borderId="1" xfId="0" applyNumberFormat="1" applyFont="1" applyFill="1" applyBorder="1" applyAlignment="1" applyProtection="1">
      <alignment horizontal="center" vertical="center"/>
      <protection locked="0"/>
    </xf>
    <xf numFmtId="166" fontId="3" fillId="4" borderId="1" xfId="0" applyNumberFormat="1" applyFont="1" applyFill="1" applyBorder="1" applyAlignment="1" applyProtection="1">
      <alignment horizontal="center" vertical="center"/>
      <protection locked="0"/>
    </xf>
    <xf numFmtId="0" fontId="11" fillId="0" borderId="0" xfId="0" applyFont="1" applyAlignment="1">
      <alignment vertical="center"/>
    </xf>
    <xf numFmtId="49" fontId="27" fillId="0" borderId="0" xfId="0" applyNumberFormat="1" applyFont="1" applyAlignment="1">
      <alignment horizontal="center" vertical="center"/>
    </xf>
    <xf numFmtId="0" fontId="20" fillId="0" borderId="0" xfId="0" applyFont="1" applyAlignment="1">
      <alignment vertical="center"/>
    </xf>
    <xf numFmtId="0" fontId="12" fillId="0" borderId="0" xfId="0" applyFont="1" applyAlignment="1">
      <alignment vertical="center"/>
    </xf>
    <xf numFmtId="0" fontId="12" fillId="0" borderId="0" xfId="0" applyFont="1" applyAlignment="1" applyProtection="1"/>
    <xf numFmtId="1" fontId="2" fillId="5" borderId="14" xfId="0" applyNumberFormat="1" applyFont="1" applyFill="1" applyBorder="1" applyAlignment="1" applyProtection="1">
      <alignment horizontal="center" vertical="center"/>
    </xf>
    <xf numFmtId="0" fontId="12" fillId="0" borderId="0" xfId="0" applyFont="1" applyAlignment="1" applyProtection="1">
      <alignment vertical="center"/>
    </xf>
    <xf numFmtId="0" fontId="28" fillId="0" borderId="0" xfId="0" applyFont="1" applyProtection="1"/>
    <xf numFmtId="0" fontId="28" fillId="2" borderId="0" xfId="0" applyFont="1" applyFill="1" applyAlignment="1">
      <alignment vertical="center"/>
    </xf>
    <xf numFmtId="0" fontId="19" fillId="2"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28" fillId="0" borderId="0" xfId="0" applyFont="1" applyFill="1" applyAlignment="1">
      <alignment vertical="center"/>
    </xf>
    <xf numFmtId="0" fontId="19" fillId="0" borderId="0" xfId="0" applyFont="1" applyFill="1" applyAlignment="1">
      <alignment vertical="center"/>
    </xf>
    <xf numFmtId="49" fontId="18" fillId="0" borderId="15" xfId="0" quotePrefix="1" applyNumberFormat="1" applyFont="1" applyBorder="1" applyAlignment="1">
      <alignment horizontal="center" vertical="center"/>
    </xf>
    <xf numFmtId="49" fontId="18" fillId="0" borderId="18" xfId="0" quotePrefix="1" applyNumberFormat="1" applyFont="1" applyBorder="1" applyAlignment="1">
      <alignment horizontal="center" vertical="center"/>
    </xf>
    <xf numFmtId="0" fontId="12" fillId="0" borderId="0" xfId="0" applyFont="1" applyBorder="1" applyProtection="1"/>
    <xf numFmtId="0" fontId="3" fillId="0" borderId="0" xfId="0" applyFont="1" applyAlignment="1">
      <alignment horizontal="center"/>
    </xf>
    <xf numFmtId="0" fontId="3" fillId="0" borderId="0" xfId="0" applyFont="1" applyAlignment="1">
      <alignment vertical="center"/>
    </xf>
    <xf numFmtId="167" fontId="34" fillId="0" borderId="0" xfId="0" applyNumberFormat="1" applyFont="1" applyBorder="1" applyAlignment="1">
      <alignment wrapText="1"/>
    </xf>
    <xf numFmtId="167" fontId="34" fillId="0" borderId="25" xfId="0" applyNumberFormat="1" applyFont="1" applyBorder="1" applyAlignment="1">
      <alignment wrapText="1"/>
    </xf>
    <xf numFmtId="167" fontId="34" fillId="0" borderId="23" xfId="0" applyNumberFormat="1" applyFont="1" applyBorder="1" applyAlignment="1">
      <alignment wrapText="1"/>
    </xf>
    <xf numFmtId="167" fontId="34" fillId="0" borderId="28" xfId="0" applyNumberFormat="1" applyFont="1" applyBorder="1" applyAlignment="1">
      <alignment wrapText="1"/>
    </xf>
    <xf numFmtId="167" fontId="34" fillId="0" borderId="5" xfId="0" applyNumberFormat="1" applyFont="1" applyBorder="1" applyAlignment="1">
      <alignment wrapText="1"/>
    </xf>
    <xf numFmtId="167" fontId="34" fillId="0" borderId="29" xfId="0" applyNumberFormat="1" applyFont="1" applyBorder="1" applyAlignment="1">
      <alignment wrapText="1"/>
    </xf>
    <xf numFmtId="0" fontId="12" fillId="0" borderId="0" xfId="0" applyFont="1" applyAlignment="1" applyProtection="1">
      <alignment vertical="top"/>
    </xf>
    <xf numFmtId="167" fontId="34" fillId="6" borderId="0" xfId="0" applyNumberFormat="1" applyFont="1" applyFill="1" applyBorder="1" applyAlignment="1">
      <alignment wrapText="1"/>
    </xf>
    <xf numFmtId="0" fontId="3" fillId="0" borderId="15" xfId="0" applyFont="1" applyBorder="1" applyAlignment="1">
      <alignment vertical="center"/>
    </xf>
    <xf numFmtId="0" fontId="3" fillId="0" borderId="19" xfId="0" applyFont="1" applyBorder="1" applyAlignment="1">
      <alignment vertical="center"/>
    </xf>
    <xf numFmtId="165" fontId="3" fillId="4" borderId="2" xfId="0" applyNumberFormat="1" applyFont="1" applyFill="1" applyBorder="1" applyAlignment="1" applyProtection="1">
      <alignment horizontal="center" vertical="center"/>
      <protection locked="0" hidden="1"/>
    </xf>
    <xf numFmtId="171" fontId="3" fillId="4" borderId="1" xfId="0" applyNumberFormat="1" applyFont="1" applyFill="1" applyBorder="1" applyAlignment="1" applyProtection="1">
      <alignment horizontal="center" vertical="center"/>
      <protection locked="0" hidden="1"/>
    </xf>
    <xf numFmtId="172" fontId="3" fillId="4" borderId="1" xfId="0" applyNumberFormat="1" applyFont="1" applyFill="1" applyBorder="1" applyAlignment="1" applyProtection="1">
      <alignment horizontal="center" vertical="center"/>
      <protection locked="0" hidden="1"/>
    </xf>
    <xf numFmtId="173" fontId="3" fillId="0" borderId="0" xfId="0" applyNumberFormat="1" applyFont="1"/>
    <xf numFmtId="167" fontId="3" fillId="0" borderId="0" xfId="0" applyNumberFormat="1" applyFont="1" applyAlignment="1">
      <alignment horizontal="center"/>
    </xf>
    <xf numFmtId="0" fontId="7" fillId="0" borderId="15" xfId="0" applyFont="1" applyBorder="1"/>
    <xf numFmtId="0" fontId="7" fillId="0" borderId="25" xfId="0" applyFont="1" applyBorder="1"/>
    <xf numFmtId="0" fontId="7" fillId="0" borderId="19" xfId="0" applyFont="1" applyBorder="1"/>
    <xf numFmtId="0" fontId="7" fillId="0" borderId="30" xfId="0" applyFont="1" applyBorder="1" applyAlignment="1">
      <alignment horizontal="left" vertical="center"/>
    </xf>
    <xf numFmtId="0" fontId="7" fillId="0" borderId="30" xfId="0" applyFont="1" applyBorder="1" applyAlignment="1">
      <alignment vertical="center"/>
    </xf>
    <xf numFmtId="0" fontId="7" fillId="0" borderId="31" xfId="0" applyFont="1" applyBorder="1"/>
    <xf numFmtId="10" fontId="38" fillId="0" borderId="0" xfId="0" applyNumberFormat="1" applyFont="1" applyAlignment="1">
      <alignment horizontal="center" vertical="center"/>
    </xf>
    <xf numFmtId="0" fontId="3" fillId="4" borderId="1" xfId="0" applyFont="1" applyFill="1" applyBorder="1" applyAlignment="1" applyProtection="1">
      <alignment horizontal="center" vertical="center" wrapText="1"/>
      <protection locked="0"/>
    </xf>
    <xf numFmtId="0" fontId="3" fillId="0" borderId="25"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horizontal="left" vertical="center"/>
    </xf>
    <xf numFmtId="0" fontId="7" fillId="0" borderId="7" xfId="0" applyFont="1" applyBorder="1" applyAlignment="1">
      <alignment vertical="center"/>
    </xf>
    <xf numFmtId="0" fontId="7" fillId="0" borderId="13" xfId="0" applyFont="1" applyBorder="1" applyAlignment="1">
      <alignment vertical="center"/>
    </xf>
    <xf numFmtId="0" fontId="12" fillId="0" borderId="0" xfId="0" applyFont="1"/>
    <xf numFmtId="0" fontId="25" fillId="0" borderId="0" xfId="0" applyFont="1" applyAlignment="1">
      <alignment vertical="top" wrapText="1"/>
    </xf>
    <xf numFmtId="0" fontId="12" fillId="0" borderId="0" xfId="0" applyFont="1" applyAlignment="1">
      <alignment horizontal="center"/>
    </xf>
    <xf numFmtId="0" fontId="25" fillId="4" borderId="2" xfId="0" applyNumberFormat="1" applyFont="1" applyFill="1" applyBorder="1" applyAlignment="1" applyProtection="1">
      <alignment horizontal="center" vertical="center"/>
    </xf>
    <xf numFmtId="0" fontId="25" fillId="4" borderId="1" xfId="0" applyNumberFormat="1" applyFont="1" applyFill="1" applyBorder="1" applyAlignment="1" applyProtection="1">
      <alignment horizontal="center" vertical="center"/>
    </xf>
    <xf numFmtId="0" fontId="30" fillId="8" borderId="0" xfId="0" applyFont="1" applyFill="1" applyBorder="1" applyAlignment="1" applyProtection="1">
      <alignment vertical="center"/>
    </xf>
    <xf numFmtId="0" fontId="24" fillId="8" borderId="0" xfId="0" applyFont="1" applyFill="1" applyBorder="1" applyAlignment="1" applyProtection="1">
      <alignment vertical="center"/>
    </xf>
    <xf numFmtId="0" fontId="2" fillId="8" borderId="0" xfId="0" applyFont="1" applyFill="1" applyBorder="1" applyAlignment="1" applyProtection="1">
      <alignment vertical="center"/>
    </xf>
    <xf numFmtId="0" fontId="3" fillId="8" borderId="7" xfId="0" applyFont="1" applyFill="1" applyBorder="1" applyAlignment="1" applyProtection="1">
      <alignment vertical="center"/>
    </xf>
    <xf numFmtId="0" fontId="3" fillId="8" borderId="0" xfId="0" applyFont="1" applyFill="1" applyBorder="1" applyAlignment="1" applyProtection="1">
      <alignment vertical="center"/>
    </xf>
    <xf numFmtId="0" fontId="5" fillId="8" borderId="0" xfId="1" applyFont="1" applyFill="1" applyBorder="1" applyAlignment="1" applyProtection="1">
      <alignment vertical="center"/>
    </xf>
    <xf numFmtId="0" fontId="15" fillId="8" borderId="5" xfId="0" applyFont="1" applyFill="1" applyBorder="1" applyAlignment="1" applyProtection="1">
      <alignment vertical="center"/>
    </xf>
    <xf numFmtId="0" fontId="13" fillId="8" borderId="0" xfId="0" applyFont="1" applyFill="1" applyBorder="1" applyAlignment="1" applyProtection="1">
      <alignment horizontal="center" vertical="center"/>
    </xf>
    <xf numFmtId="0" fontId="13" fillId="8" borderId="7" xfId="0" applyFont="1" applyFill="1" applyBorder="1" applyAlignment="1" applyProtection="1">
      <alignment horizontal="center" vertical="center"/>
    </xf>
    <xf numFmtId="0" fontId="2" fillId="8" borderId="0" xfId="0" applyFont="1" applyFill="1" applyBorder="1" applyAlignment="1" applyProtection="1">
      <alignment horizontal="center" vertical="center"/>
    </xf>
    <xf numFmtId="0" fontId="2" fillId="8" borderId="0" xfId="0" applyFont="1" applyFill="1" applyBorder="1" applyAlignment="1" applyProtection="1">
      <alignment wrapText="1"/>
    </xf>
    <xf numFmtId="0" fontId="13" fillId="8" borderId="0" xfId="0" applyFont="1" applyFill="1" applyBorder="1" applyAlignment="1" applyProtection="1">
      <alignment vertical="center"/>
    </xf>
    <xf numFmtId="0" fontId="3" fillId="8" borderId="0" xfId="0" applyFont="1" applyFill="1" applyBorder="1" applyAlignment="1" applyProtection="1">
      <alignment vertical="center" wrapText="1"/>
    </xf>
    <xf numFmtId="0" fontId="13" fillId="8" borderId="5" xfId="0" applyFont="1" applyFill="1" applyBorder="1" applyAlignment="1" applyProtection="1">
      <alignment vertical="top"/>
    </xf>
    <xf numFmtId="0" fontId="3" fillId="8" borderId="0" xfId="0" applyFont="1" applyFill="1" applyBorder="1" applyAlignment="1" applyProtection="1">
      <alignment vertical="top" wrapText="1"/>
    </xf>
    <xf numFmtId="0" fontId="13" fillId="8" borderId="7" xfId="0" applyFont="1" applyFill="1" applyBorder="1" applyAlignment="1" applyProtection="1">
      <alignment vertical="center"/>
    </xf>
    <xf numFmtId="0" fontId="13" fillId="8" borderId="11" xfId="0" applyFont="1" applyFill="1" applyBorder="1" applyAlignment="1" applyProtection="1">
      <alignment vertical="center"/>
    </xf>
    <xf numFmtId="0" fontId="2" fillId="8" borderId="12" xfId="0" applyFont="1" applyFill="1" applyBorder="1" applyAlignment="1" applyProtection="1">
      <alignment vertical="center"/>
    </xf>
    <xf numFmtId="0" fontId="12" fillId="8" borderId="0" xfId="0" applyFont="1" applyFill="1" applyBorder="1" applyProtection="1"/>
    <xf numFmtId="0" fontId="3" fillId="8" borderId="12" xfId="0" applyFont="1" applyFill="1" applyBorder="1" applyAlignment="1" applyProtection="1">
      <alignment vertical="center"/>
    </xf>
    <xf numFmtId="0" fontId="3" fillId="8" borderId="13" xfId="0" applyFont="1" applyFill="1" applyBorder="1" applyAlignment="1" applyProtection="1">
      <alignment vertical="center"/>
    </xf>
    <xf numFmtId="0" fontId="2" fillId="8" borderId="0" xfId="0" applyFont="1" applyFill="1" applyBorder="1" applyAlignment="1" applyProtection="1">
      <alignment horizontal="right" vertical="top"/>
    </xf>
    <xf numFmtId="0" fontId="2" fillId="8" borderId="12" xfId="0" applyFont="1" applyFill="1" applyBorder="1" applyAlignment="1" applyProtection="1">
      <alignment vertical="top"/>
    </xf>
    <xf numFmtId="0" fontId="2" fillId="8" borderId="0" xfId="0" applyFont="1" applyFill="1" applyBorder="1" applyAlignment="1" applyProtection="1"/>
    <xf numFmtId="0" fontId="3" fillId="8" borderId="7" xfId="0" applyFont="1" applyFill="1" applyBorder="1" applyAlignment="1" applyProtection="1">
      <alignment vertical="top"/>
    </xf>
    <xf numFmtId="0" fontId="3" fillId="8" borderId="12" xfId="0" applyFont="1" applyFill="1" applyBorder="1" applyAlignment="1" applyProtection="1">
      <alignment horizontal="center" vertical="center" wrapText="1"/>
    </xf>
    <xf numFmtId="0" fontId="3" fillId="8" borderId="0" xfId="0" quotePrefix="1" applyFont="1" applyFill="1" applyBorder="1" applyAlignment="1" applyProtection="1">
      <alignment vertical="center"/>
    </xf>
    <xf numFmtId="14" fontId="3" fillId="8" borderId="0" xfId="0" applyNumberFormat="1" applyFont="1" applyFill="1" applyBorder="1" applyAlignment="1" applyProtection="1">
      <alignment vertical="center"/>
    </xf>
    <xf numFmtId="0" fontId="15" fillId="8" borderId="0" xfId="0" applyFont="1" applyFill="1" applyBorder="1" applyAlignment="1" applyProtection="1">
      <alignment vertical="center"/>
    </xf>
    <xf numFmtId="1" fontId="24" fillId="8" borderId="0" xfId="3" applyNumberFormat="1" applyFont="1" applyFill="1" applyBorder="1" applyAlignment="1" applyProtection="1">
      <alignment horizontal="center" vertical="center"/>
    </xf>
    <xf numFmtId="0" fontId="3" fillId="8" borderId="0" xfId="0" applyNumberFormat="1" applyFont="1" applyFill="1" applyBorder="1" applyAlignment="1" applyProtection="1">
      <alignment vertical="center"/>
    </xf>
    <xf numFmtId="0" fontId="3" fillId="8" borderId="0" xfId="0" applyFont="1" applyFill="1" applyBorder="1" applyAlignment="1" applyProtection="1">
      <alignment horizontal="right" vertical="center"/>
    </xf>
    <xf numFmtId="0" fontId="2" fillId="8" borderId="0" xfId="0" applyFont="1" applyFill="1" applyBorder="1" applyAlignment="1" applyProtection="1">
      <alignment vertical="top"/>
    </xf>
    <xf numFmtId="14" fontId="39" fillId="8" borderId="0" xfId="0" applyNumberFormat="1" applyFont="1" applyFill="1" applyBorder="1" applyAlignment="1" applyProtection="1">
      <alignment vertical="center"/>
    </xf>
    <xf numFmtId="22" fontId="15" fillId="8" borderId="0" xfId="0" applyNumberFormat="1" applyFont="1" applyFill="1" applyBorder="1" applyAlignment="1" applyProtection="1">
      <alignment vertical="center"/>
    </xf>
    <xf numFmtId="0" fontId="28" fillId="8" borderId="11" xfId="0" applyFont="1" applyFill="1" applyBorder="1" applyProtection="1"/>
    <xf numFmtId="0" fontId="12" fillId="8" borderId="12" xfId="0" applyFont="1" applyFill="1" applyBorder="1" applyProtection="1"/>
    <xf numFmtId="0" fontId="12" fillId="8" borderId="13" xfId="0" applyFont="1" applyFill="1" applyBorder="1" applyProtection="1"/>
    <xf numFmtId="0" fontId="14" fillId="8" borderId="22" xfId="0" applyFont="1" applyFill="1" applyBorder="1" applyAlignment="1">
      <alignment vertical="center"/>
    </xf>
    <xf numFmtId="49" fontId="27" fillId="8" borderId="15" xfId="0" applyNumberFormat="1" applyFont="1" applyFill="1" applyBorder="1" applyAlignment="1">
      <alignment horizontal="center" vertical="center"/>
    </xf>
    <xf numFmtId="0" fontId="20" fillId="8" borderId="12" xfId="0" applyFont="1" applyFill="1" applyBorder="1" applyAlignment="1">
      <alignment vertical="center"/>
    </xf>
    <xf numFmtId="49" fontId="27" fillId="8" borderId="19" xfId="0" applyNumberFormat="1" applyFont="1" applyFill="1" applyBorder="1" applyAlignment="1">
      <alignment horizontal="center" vertical="center"/>
    </xf>
    <xf numFmtId="0" fontId="20" fillId="8" borderId="25" xfId="0" applyFont="1" applyFill="1" applyBorder="1" applyAlignment="1">
      <alignment vertical="center"/>
    </xf>
    <xf numFmtId="0" fontId="11" fillId="8" borderId="24" xfId="0" applyFont="1" applyFill="1" applyBorder="1" applyAlignment="1">
      <alignment vertical="center"/>
    </xf>
    <xf numFmtId="0" fontId="12" fillId="8" borderId="16" xfId="0" applyFont="1" applyFill="1" applyBorder="1" applyAlignment="1">
      <alignment vertical="center"/>
    </xf>
    <xf numFmtId="0" fontId="28" fillId="8" borderId="16" xfId="0" applyFont="1" applyFill="1" applyBorder="1" applyAlignment="1">
      <alignment vertical="center"/>
    </xf>
    <xf numFmtId="0" fontId="19" fillId="8" borderId="16" xfId="0" applyFont="1" applyFill="1" applyBorder="1" applyAlignment="1">
      <alignment vertical="center"/>
    </xf>
    <xf numFmtId="0" fontId="12" fillId="8" borderId="20" xfId="0" applyFont="1" applyFill="1" applyBorder="1" applyAlignment="1">
      <alignment vertical="center"/>
    </xf>
    <xf numFmtId="0" fontId="9" fillId="10" borderId="36" xfId="0" applyFont="1" applyFill="1" applyBorder="1" applyAlignment="1">
      <alignment vertical="center"/>
    </xf>
    <xf numFmtId="49" fontId="19" fillId="9" borderId="17" xfId="0" applyNumberFormat="1" applyFont="1" applyFill="1" applyBorder="1" applyAlignment="1">
      <alignment vertical="center"/>
    </xf>
    <xf numFmtId="49" fontId="19" fillId="9" borderId="10" xfId="0" applyNumberFormat="1" applyFont="1" applyFill="1" applyBorder="1" applyAlignment="1">
      <alignment vertical="center"/>
    </xf>
    <xf numFmtId="0" fontId="2" fillId="9" borderId="17" xfId="0" applyFont="1" applyFill="1" applyBorder="1" applyAlignment="1">
      <alignment vertical="center"/>
    </xf>
    <xf numFmtId="0" fontId="19" fillId="9" borderId="10" xfId="0" applyFont="1" applyFill="1" applyBorder="1" applyAlignment="1">
      <alignment vertical="center"/>
    </xf>
    <xf numFmtId="49" fontId="18" fillId="9" borderId="17" xfId="0" quotePrefix="1" applyNumberFormat="1" applyFont="1" applyFill="1" applyBorder="1" applyAlignment="1">
      <alignment vertical="center"/>
    </xf>
    <xf numFmtId="49" fontId="27" fillId="9" borderId="10" xfId="0" quotePrefix="1" applyNumberFormat="1" applyFont="1" applyFill="1" applyBorder="1" applyAlignment="1">
      <alignment vertical="center"/>
    </xf>
    <xf numFmtId="49" fontId="18" fillId="9" borderId="17" xfId="0" quotePrefix="1" applyNumberFormat="1" applyFont="1" applyFill="1" applyBorder="1" applyAlignment="1">
      <alignment horizontal="left" vertical="center"/>
    </xf>
    <xf numFmtId="49" fontId="27" fillId="9" borderId="10" xfId="0" quotePrefix="1" applyNumberFormat="1" applyFont="1" applyFill="1" applyBorder="1" applyAlignment="1">
      <alignment horizontal="left" vertical="center"/>
    </xf>
    <xf numFmtId="0" fontId="15" fillId="8" borderId="0"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2" fillId="8" borderId="5" xfId="0" applyFont="1" applyFill="1" applyBorder="1" applyAlignment="1" applyProtection="1">
      <alignment vertical="center"/>
    </xf>
    <xf numFmtId="0" fontId="3" fillId="8" borderId="0" xfId="0" quotePrefix="1" applyFont="1" applyFill="1" applyBorder="1" applyAlignment="1" applyProtection="1">
      <alignment horizontal="left" vertical="center"/>
    </xf>
    <xf numFmtId="0" fontId="2" fillId="8" borderId="5" xfId="0" applyFont="1" applyFill="1" applyBorder="1" applyAlignment="1" applyProtection="1">
      <alignment vertical="top"/>
    </xf>
    <xf numFmtId="0" fontId="12" fillId="9" borderId="3" xfId="0" applyFont="1" applyFill="1" applyBorder="1"/>
    <xf numFmtId="0" fontId="12" fillId="9" borderId="3" xfId="0" applyFont="1" applyFill="1" applyBorder="1" applyAlignment="1">
      <alignment horizontal="center"/>
    </xf>
    <xf numFmtId="0" fontId="12" fillId="8" borderId="0" xfId="0" applyFont="1" applyFill="1" applyBorder="1"/>
    <xf numFmtId="0" fontId="5" fillId="8" borderId="0" xfId="1" applyFont="1" applyFill="1" applyBorder="1" applyAlignment="1" applyProtection="1">
      <alignment horizontal="center" vertical="center"/>
    </xf>
    <xf numFmtId="0" fontId="12" fillId="8" borderId="0" xfId="0" applyFont="1" applyFill="1" applyBorder="1" applyAlignment="1">
      <alignment horizontal="center"/>
    </xf>
    <xf numFmtId="0" fontId="12" fillId="0" borderId="0" xfId="0" applyFont="1" applyFill="1"/>
    <xf numFmtId="0" fontId="2" fillId="8" borderId="22" xfId="0" applyFont="1" applyFill="1" applyBorder="1" applyAlignment="1">
      <alignment vertical="center"/>
    </xf>
    <xf numFmtId="0" fontId="2" fillId="8" borderId="26" xfId="0" applyFont="1" applyFill="1" applyBorder="1" applyAlignment="1">
      <alignment vertical="center"/>
    </xf>
    <xf numFmtId="0" fontId="2" fillId="8" borderId="26" xfId="0" applyFont="1" applyFill="1" applyBorder="1" applyAlignment="1">
      <alignment horizontal="center" vertical="center"/>
    </xf>
    <xf numFmtId="1" fontId="18" fillId="8" borderId="27" xfId="0" applyNumberFormat="1" applyFont="1" applyFill="1" applyBorder="1" applyAlignment="1">
      <alignment horizontal="center" vertical="center"/>
    </xf>
    <xf numFmtId="0" fontId="2" fillId="8" borderId="23" xfId="0" applyFont="1" applyFill="1" applyBorder="1" applyAlignment="1">
      <alignment vertical="center"/>
    </xf>
    <xf numFmtId="0" fontId="21" fillId="8" borderId="23" xfId="0" applyFont="1" applyFill="1" applyBorder="1" applyAlignment="1">
      <alignment vertical="center"/>
    </xf>
    <xf numFmtId="0" fontId="2" fillId="8" borderId="33" xfId="0" applyFont="1" applyFill="1" applyBorder="1" applyAlignment="1">
      <alignment vertical="center"/>
    </xf>
    <xf numFmtId="0" fontId="32" fillId="10" borderId="0" xfId="0" applyFont="1" applyFill="1" applyBorder="1" applyAlignment="1">
      <alignment horizontal="center"/>
    </xf>
    <xf numFmtId="2" fontId="43" fillId="8" borderId="5" xfId="3" applyNumberFormat="1" applyFont="1" applyFill="1" applyBorder="1" applyAlignment="1" applyProtection="1">
      <alignment horizontal="center" vertical="center"/>
      <protection hidden="1"/>
    </xf>
    <xf numFmtId="0" fontId="16" fillId="0" borderId="0" xfId="0" applyFont="1" applyAlignment="1" applyProtection="1">
      <alignment vertical="top"/>
    </xf>
    <xf numFmtId="0" fontId="16" fillId="0" borderId="0" xfId="0" applyFont="1" applyAlignment="1" applyProtection="1">
      <alignment vertical="center"/>
    </xf>
    <xf numFmtId="0" fontId="45" fillId="0" borderId="0" xfId="0" applyFont="1" applyAlignment="1" applyProtection="1">
      <alignment vertical="center"/>
    </xf>
    <xf numFmtId="0" fontId="16" fillId="0" borderId="0" xfId="0" applyFont="1" applyProtection="1"/>
    <xf numFmtId="0" fontId="5" fillId="0" borderId="0" xfId="1" applyFont="1" applyFill="1" applyBorder="1" applyAlignment="1">
      <alignment vertical="center"/>
    </xf>
    <xf numFmtId="0" fontId="3" fillId="0" borderId="25" xfId="0" applyFont="1" applyFill="1" applyBorder="1" applyAlignment="1">
      <alignment vertical="center"/>
    </xf>
    <xf numFmtId="0" fontId="25" fillId="4" borderId="2" xfId="0" applyNumberFormat="1" applyFont="1" applyFill="1" applyBorder="1" applyAlignment="1" applyProtection="1">
      <alignment horizontal="left" vertical="center"/>
    </xf>
    <xf numFmtId="0" fontId="16" fillId="10" borderId="0" xfId="0" applyFont="1" applyFill="1" applyBorder="1" applyAlignment="1">
      <alignment horizontal="center" vertical="top" wrapText="1"/>
    </xf>
    <xf numFmtId="0" fontId="16" fillId="10" borderId="0" xfId="0" applyFont="1" applyFill="1" applyBorder="1" applyAlignment="1">
      <alignment vertical="top" wrapText="1"/>
    </xf>
    <xf numFmtId="0" fontId="40" fillId="10" borderId="1" xfId="5" applyFont="1" applyFill="1" applyBorder="1" applyAlignment="1">
      <alignment horizontal="left" vertical="top" wrapText="1"/>
    </xf>
    <xf numFmtId="0" fontId="16" fillId="10" borderId="21" xfId="0" applyFont="1" applyFill="1" applyBorder="1" applyAlignment="1">
      <alignment horizontal="center" vertical="top" wrapText="1"/>
    </xf>
    <xf numFmtId="0" fontId="13" fillId="8" borderId="23" xfId="0" applyFont="1" applyFill="1" applyBorder="1" applyAlignment="1" applyProtection="1">
      <alignment horizontal="right" vertical="center"/>
    </xf>
    <xf numFmtId="0" fontId="15" fillId="8" borderId="23" xfId="0" applyFont="1" applyFill="1" applyBorder="1" applyAlignment="1" applyProtection="1">
      <alignment vertical="center"/>
    </xf>
    <xf numFmtId="0" fontId="15" fillId="8" borderId="23" xfId="0" applyFont="1" applyFill="1" applyBorder="1" applyAlignment="1" applyProtection="1">
      <alignment horizontal="center" vertical="center"/>
    </xf>
    <xf numFmtId="0" fontId="15" fillId="8" borderId="24" xfId="0" applyFont="1" applyFill="1" applyBorder="1" applyAlignment="1" applyProtection="1">
      <alignment vertical="center"/>
    </xf>
    <xf numFmtId="0" fontId="29" fillId="8" borderId="15" xfId="0" applyFont="1" applyFill="1" applyBorder="1" applyAlignment="1" applyProtection="1">
      <alignment vertical="center"/>
    </xf>
    <xf numFmtId="0" fontId="3" fillId="8" borderId="16" xfId="0" applyFont="1" applyFill="1" applyBorder="1" applyAlignment="1" applyProtection="1">
      <alignment vertical="center"/>
    </xf>
    <xf numFmtId="0" fontId="5" fillId="8" borderId="16" xfId="1" applyFont="1" applyFill="1" applyBorder="1" applyAlignment="1" applyProtection="1">
      <alignment vertical="center"/>
    </xf>
    <xf numFmtId="0" fontId="12" fillId="8" borderId="15" xfId="0" applyFont="1" applyFill="1" applyBorder="1"/>
    <xf numFmtId="0" fontId="12" fillId="8" borderId="16" xfId="0" applyFont="1" applyFill="1" applyBorder="1"/>
    <xf numFmtId="0" fontId="27" fillId="9" borderId="37" xfId="0" applyFont="1" applyFill="1" applyBorder="1" applyAlignment="1">
      <alignment vertical="center"/>
    </xf>
    <xf numFmtId="0" fontId="12" fillId="9" borderId="38" xfId="0" applyFont="1" applyFill="1" applyBorder="1"/>
    <xf numFmtId="0" fontId="16" fillId="10" borderId="15" xfId="0" applyFont="1" applyFill="1" applyBorder="1" applyAlignment="1">
      <alignment horizontal="center" vertical="top" wrapText="1"/>
    </xf>
    <xf numFmtId="14" fontId="25" fillId="4" borderId="37" xfId="0" applyNumberFormat="1" applyFont="1" applyFill="1" applyBorder="1" applyAlignment="1" applyProtection="1">
      <alignment horizontal="center" vertical="center"/>
    </xf>
    <xf numFmtId="0" fontId="12" fillId="8" borderId="19" xfId="0" applyFont="1" applyFill="1" applyBorder="1"/>
    <xf numFmtId="0" fontId="12" fillId="8" borderId="25" xfId="0" applyFont="1" applyFill="1" applyBorder="1"/>
    <xf numFmtId="0" fontId="12" fillId="8" borderId="39" xfId="0" applyFont="1" applyFill="1" applyBorder="1"/>
    <xf numFmtId="0" fontId="12" fillId="8" borderId="25" xfId="0" applyFont="1" applyFill="1" applyBorder="1" applyAlignment="1">
      <alignment horizontal="center"/>
    </xf>
    <xf numFmtId="0" fontId="12" fillId="8" borderId="20" xfId="0" applyFont="1" applyFill="1" applyBorder="1"/>
    <xf numFmtId="0" fontId="3" fillId="8" borderId="5" xfId="0" applyFont="1" applyFill="1" applyBorder="1" applyAlignment="1" applyProtection="1">
      <alignment wrapText="1"/>
    </xf>
    <xf numFmtId="0" fontId="3" fillId="8" borderId="0" xfId="0" applyFont="1" applyFill="1" applyBorder="1" applyAlignment="1" applyProtection="1">
      <alignment wrapText="1"/>
    </xf>
    <xf numFmtId="0" fontId="3" fillId="0" borderId="0" xfId="0" applyFont="1" applyBorder="1"/>
    <xf numFmtId="0" fontId="18" fillId="2" borderId="0" xfId="0" applyFont="1" applyFill="1" applyBorder="1" applyAlignment="1">
      <alignment horizontal="center"/>
    </xf>
    <xf numFmtId="0" fontId="18" fillId="2" borderId="25" xfId="0" applyFont="1" applyFill="1" applyBorder="1" applyAlignment="1">
      <alignment horizontal="center"/>
    </xf>
    <xf numFmtId="0" fontId="18" fillId="2" borderId="23" xfId="0" applyFont="1" applyFill="1" applyBorder="1" applyAlignment="1">
      <alignment horizontal="center"/>
    </xf>
    <xf numFmtId="0" fontId="3" fillId="0" borderId="15" xfId="0" applyFont="1" applyBorder="1"/>
    <xf numFmtId="0" fontId="4" fillId="0" borderId="0" xfId="1" applyBorder="1" applyAlignment="1">
      <alignment vertical="center"/>
    </xf>
    <xf numFmtId="0" fontId="3" fillId="0" borderId="16" xfId="0" applyFont="1" applyBorder="1"/>
    <xf numFmtId="0" fontId="3" fillId="0" borderId="19" xfId="0" applyFont="1" applyBorder="1"/>
    <xf numFmtId="0" fontId="3" fillId="0" borderId="25" xfId="0" applyFont="1" applyBorder="1"/>
    <xf numFmtId="0" fontId="4" fillId="0" borderId="25" xfId="1" applyBorder="1" applyAlignment="1">
      <alignment vertical="center"/>
    </xf>
    <xf numFmtId="0" fontId="3" fillId="0" borderId="20" xfId="0" applyFont="1" applyBorder="1"/>
    <xf numFmtId="0" fontId="3" fillId="4" borderId="1" xfId="0" applyFont="1" applyFill="1" applyBorder="1" applyAlignment="1" applyProtection="1">
      <alignment horizontal="center" vertical="center"/>
      <protection locked="0"/>
    </xf>
    <xf numFmtId="0" fontId="12" fillId="0" borderId="0" xfId="0" applyFont="1" applyProtection="1"/>
    <xf numFmtId="0" fontId="3" fillId="8" borderId="0" xfId="0" applyFont="1" applyFill="1" applyBorder="1" applyAlignment="1" applyProtection="1">
      <alignment vertical="center"/>
    </xf>
    <xf numFmtId="0" fontId="13" fillId="8" borderId="5" xfId="0" applyFont="1" applyFill="1" applyBorder="1" applyAlignment="1" applyProtection="1">
      <alignment vertical="center"/>
    </xf>
    <xf numFmtId="0" fontId="12" fillId="8" borderId="7" xfId="0" applyFont="1" applyFill="1" applyBorder="1" applyProtection="1"/>
    <xf numFmtId="0" fontId="2" fillId="8" borderId="14" xfId="0" applyFont="1" applyFill="1" applyBorder="1" applyAlignment="1">
      <alignment vertical="center"/>
    </xf>
    <xf numFmtId="0" fontId="7" fillId="0" borderId="15" xfId="0" applyFont="1" applyBorder="1" applyAlignment="1">
      <alignment vertical="center"/>
    </xf>
    <xf numFmtId="0" fontId="7" fillId="0" borderId="24"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4" fillId="0" borderId="23" xfId="1" applyBorder="1" applyAlignment="1">
      <alignment vertical="center"/>
    </xf>
    <xf numFmtId="1" fontId="25" fillId="4" borderId="1" xfId="3" applyNumberFormat="1" applyFont="1" applyFill="1" applyBorder="1" applyAlignment="1" applyProtection="1">
      <alignment horizontal="center" vertical="center"/>
      <protection locked="0" hidden="1"/>
    </xf>
    <xf numFmtId="0" fontId="3" fillId="4" borderId="1" xfId="0" applyNumberFormat="1" applyFont="1" applyFill="1" applyBorder="1" applyAlignment="1" applyProtection="1">
      <alignment horizontal="center" vertical="center"/>
      <protection locked="0"/>
    </xf>
    <xf numFmtId="0" fontId="3" fillId="0" borderId="30" xfId="0" applyFont="1" applyBorder="1" applyAlignment="1">
      <alignment vertical="center"/>
    </xf>
    <xf numFmtId="0" fontId="3" fillId="0" borderId="30" xfId="0" applyFont="1" applyBorder="1"/>
    <xf numFmtId="0" fontId="3" fillId="0" borderId="31" xfId="0" applyFont="1" applyBorder="1"/>
    <xf numFmtId="0" fontId="3" fillId="4" borderId="15" xfId="0" applyFont="1" applyFill="1" applyBorder="1" applyAlignment="1">
      <alignment vertical="center"/>
    </xf>
    <xf numFmtId="0" fontId="13" fillId="8" borderId="0" xfId="0" quotePrefix="1" applyFont="1" applyFill="1" applyBorder="1" applyAlignment="1" applyProtection="1">
      <alignment vertical="center" wrapText="1"/>
    </xf>
    <xf numFmtId="0" fontId="3" fillId="8" borderId="23" xfId="0" applyFont="1" applyFill="1" applyBorder="1" applyAlignment="1">
      <alignment vertical="center"/>
    </xf>
    <xf numFmtId="0" fontId="2" fillId="8" borderId="23" xfId="0" applyFont="1" applyFill="1" applyBorder="1" applyAlignment="1">
      <alignment vertical="center" wrapText="1"/>
    </xf>
    <xf numFmtId="0" fontId="35" fillId="0" borderId="23" xfId="0" applyFont="1" applyBorder="1" applyAlignment="1">
      <alignment vertical="center"/>
    </xf>
    <xf numFmtId="0" fontId="35" fillId="0" borderId="0" xfId="0" quotePrefix="1" applyFont="1" applyBorder="1" applyAlignment="1">
      <alignment vertical="center"/>
    </xf>
    <xf numFmtId="0" fontId="35" fillId="0" borderId="0" xfId="0" applyFont="1" applyBorder="1" applyAlignment="1">
      <alignment vertical="center"/>
    </xf>
    <xf numFmtId="0" fontId="4" fillId="0" borderId="0" xfId="1" applyNumberFormat="1" applyBorder="1" applyAlignment="1">
      <alignment vertical="center"/>
    </xf>
    <xf numFmtId="0" fontId="1" fillId="0" borderId="0" xfId="0" applyFont="1"/>
    <xf numFmtId="0" fontId="13" fillId="8" borderId="0" xfId="0" applyFont="1" applyFill="1" applyBorder="1" applyAlignment="1" applyProtection="1">
      <alignment horizontal="right" vertical="center" wrapText="1"/>
    </xf>
    <xf numFmtId="0" fontId="3" fillId="8" borderId="8" xfId="0" applyFont="1" applyFill="1" applyBorder="1" applyAlignment="1" applyProtection="1">
      <alignment vertical="center" wrapText="1"/>
    </xf>
    <xf numFmtId="0" fontId="3" fillId="8" borderId="12" xfId="0" applyFont="1" applyFill="1" applyBorder="1" applyAlignment="1" applyProtection="1">
      <alignment horizontal="left" vertical="center"/>
    </xf>
    <xf numFmtId="0" fontId="1" fillId="4" borderId="2" xfId="0" applyNumberFormat="1" applyFont="1" applyFill="1" applyBorder="1" applyAlignment="1" applyProtection="1">
      <alignment horizontal="center" vertical="center"/>
    </xf>
    <xf numFmtId="0" fontId="25" fillId="4" borderId="1" xfId="0" applyNumberFormat="1" applyFont="1" applyFill="1" applyBorder="1" applyAlignment="1" applyProtection="1">
      <alignment horizontal="left" vertical="center"/>
    </xf>
    <xf numFmtId="0" fontId="13" fillId="8" borderId="5" xfId="0" applyFont="1" applyFill="1" applyBorder="1" applyAlignment="1" applyProtection="1">
      <alignment vertical="top" wrapText="1"/>
    </xf>
    <xf numFmtId="0" fontId="13" fillId="8" borderId="5" xfId="0" applyFont="1" applyFill="1" applyBorder="1" applyAlignment="1" applyProtection="1">
      <alignment horizontal="left" vertical="top"/>
    </xf>
    <xf numFmtId="0" fontId="13" fillId="8" borderId="7" xfId="0" applyFont="1" applyFill="1" applyBorder="1" applyAlignment="1" applyProtection="1">
      <alignment horizontal="center" vertical="top"/>
    </xf>
    <xf numFmtId="0" fontId="2" fillId="8" borderId="12" xfId="0" applyFont="1" applyFill="1" applyBorder="1" applyAlignment="1" applyProtection="1"/>
    <xf numFmtId="0" fontId="1" fillId="8" borderId="10" xfId="0" applyFont="1" applyFill="1" applyBorder="1" applyAlignment="1" applyProtection="1">
      <alignment horizontal="center" vertical="center"/>
    </xf>
    <xf numFmtId="0" fontId="13" fillId="8" borderId="0" xfId="0" applyFont="1" applyFill="1" applyBorder="1" applyAlignment="1" applyProtection="1">
      <alignment vertical="top"/>
    </xf>
    <xf numFmtId="0" fontId="1" fillId="8" borderId="9" xfId="0" applyFont="1" applyFill="1" applyBorder="1" applyAlignment="1" applyProtection="1">
      <alignment horizontal="righ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top"/>
    </xf>
    <xf numFmtId="0" fontId="18" fillId="0" borderId="0" xfId="0" applyFont="1" applyFill="1" applyBorder="1" applyAlignment="1" applyProtection="1">
      <alignment horizontal="center" vertical="center"/>
    </xf>
    <xf numFmtId="0" fontId="3" fillId="8" borderId="34" xfId="0" applyFont="1" applyFill="1" applyBorder="1" applyAlignment="1" applyProtection="1">
      <alignment vertical="top"/>
    </xf>
    <xf numFmtId="0" fontId="15" fillId="8" borderId="7" xfId="0" quotePrefix="1" applyFont="1" applyFill="1" applyBorder="1" applyAlignment="1" applyProtection="1">
      <alignment vertical="center" wrapText="1"/>
    </xf>
    <xf numFmtId="0" fontId="3" fillId="4" borderId="21" xfId="0" applyFont="1" applyFill="1" applyBorder="1" applyAlignment="1" applyProtection="1">
      <alignment horizontal="center" vertical="center"/>
      <protection locked="0"/>
    </xf>
    <xf numFmtId="0" fontId="13" fillId="8" borderId="9" xfId="0" applyFont="1" applyFill="1" applyBorder="1" applyAlignment="1" applyProtection="1">
      <alignment horizontal="left"/>
    </xf>
    <xf numFmtId="0" fontId="13" fillId="8" borderId="9" xfId="0" applyFont="1" applyFill="1" applyBorder="1" applyAlignment="1" applyProtection="1">
      <alignment horizontal="center"/>
    </xf>
    <xf numFmtId="0" fontId="13" fillId="8" borderId="7" xfId="0" applyFont="1" applyFill="1" applyBorder="1" applyAlignment="1" applyProtection="1">
      <alignment horizontal="center"/>
    </xf>
    <xf numFmtId="0" fontId="13" fillId="8" borderId="0" xfId="0" applyFont="1" applyFill="1" applyBorder="1" applyAlignment="1" applyProtection="1">
      <alignment horizontal="left"/>
    </xf>
    <xf numFmtId="0" fontId="13" fillId="8" borderId="0" xfId="0" applyFont="1" applyFill="1" applyBorder="1" applyAlignment="1" applyProtection="1">
      <alignment horizontal="center"/>
    </xf>
    <xf numFmtId="0" fontId="26" fillId="3" borderId="0" xfId="0" applyFont="1" applyFill="1" applyBorder="1" applyAlignment="1" applyProtection="1">
      <alignment vertical="top" wrapText="1"/>
    </xf>
    <xf numFmtId="49" fontId="26" fillId="3" borderId="0" xfId="0" applyNumberFormat="1" applyFont="1" applyFill="1" applyBorder="1" applyAlignment="1" applyProtection="1">
      <alignment horizontal="left" vertical="top" wrapText="1"/>
    </xf>
    <xf numFmtId="0" fontId="26" fillId="3" borderId="0" xfId="0" applyFont="1" applyFill="1" applyBorder="1" applyAlignment="1" applyProtection="1">
      <alignment horizontal="left" vertical="top" wrapText="1"/>
    </xf>
    <xf numFmtId="0" fontId="6" fillId="8"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35" fillId="0" borderId="0" xfId="0" applyFont="1" applyAlignment="1" applyProtection="1">
      <alignment vertical="top" wrapText="1"/>
    </xf>
    <xf numFmtId="0" fontId="7" fillId="0" borderId="0" xfId="0" applyFont="1" applyAlignment="1" applyProtection="1">
      <alignment vertical="top" wrapText="1"/>
    </xf>
    <xf numFmtId="0" fontId="35" fillId="0" borderId="0" xfId="0" applyFont="1" applyBorder="1" applyAlignment="1" applyProtection="1">
      <alignment vertical="top" wrapText="1"/>
    </xf>
    <xf numFmtId="0" fontId="7" fillId="0" borderId="0" xfId="0" applyFont="1" applyFill="1" applyBorder="1" applyAlignment="1" applyProtection="1">
      <alignment vertical="top" wrapText="1"/>
    </xf>
    <xf numFmtId="17" fontId="7" fillId="0" borderId="0" xfId="0" quotePrefix="1" applyNumberFormat="1" applyFont="1" applyFill="1" applyBorder="1" applyAlignment="1" applyProtection="1">
      <alignment vertical="top" wrapText="1"/>
    </xf>
    <xf numFmtId="0" fontId="7" fillId="0" borderId="0" xfId="0" quotePrefix="1" applyFont="1" applyFill="1" applyBorder="1" applyAlignment="1" applyProtection="1">
      <alignment vertical="top" wrapText="1"/>
    </xf>
    <xf numFmtId="0" fontId="35" fillId="0" borderId="0" xfId="0" applyFont="1" applyBorder="1" applyAlignment="1" applyProtection="1">
      <alignment vertical="top"/>
    </xf>
    <xf numFmtId="0" fontId="35" fillId="0" borderId="0" xfId="0" applyFont="1" applyAlignment="1" applyProtection="1">
      <alignment horizontal="justify" vertical="top" wrapText="1"/>
    </xf>
    <xf numFmtId="0" fontId="35" fillId="0" borderId="0" xfId="0" applyFont="1" applyBorder="1" applyAlignment="1" applyProtection="1">
      <alignment horizontal="justify" vertical="top" wrapText="1"/>
    </xf>
    <xf numFmtId="0" fontId="35" fillId="0" borderId="0" xfId="0" applyFont="1" applyAlignment="1" applyProtection="1">
      <alignment horizontal="justify" vertical="top"/>
    </xf>
    <xf numFmtId="0" fontId="36" fillId="0" borderId="0" xfId="0" applyFont="1" applyAlignment="1" applyProtection="1">
      <alignment vertical="top" wrapText="1"/>
    </xf>
    <xf numFmtId="0" fontId="7" fillId="0" borderId="0" xfId="2" applyFont="1" applyFill="1" applyBorder="1"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vertical="top"/>
    </xf>
    <xf numFmtId="0" fontId="35" fillId="0" borderId="0" xfId="0" applyFont="1" applyAlignment="1" applyProtection="1">
      <alignment vertical="top"/>
    </xf>
    <xf numFmtId="0" fontId="49" fillId="0" borderId="0" xfId="0" applyFont="1" applyAlignment="1" applyProtection="1">
      <alignment horizontal="justify" vertical="top"/>
    </xf>
    <xf numFmtId="0" fontId="7" fillId="0" borderId="0" xfId="0" applyFont="1" applyAlignment="1" applyProtection="1">
      <alignment horizontal="justify" vertical="top"/>
    </xf>
    <xf numFmtId="49" fontId="7" fillId="0" borderId="0" xfId="0" applyNumberFormat="1" applyFont="1" applyFill="1" applyBorder="1" applyAlignment="1" applyProtection="1">
      <alignment vertical="top" wrapText="1"/>
    </xf>
    <xf numFmtId="49" fontId="7" fillId="0" borderId="0" xfId="0" applyNumberFormat="1" applyFont="1" applyFill="1" applyBorder="1" applyAlignment="1" applyProtection="1">
      <alignment horizontal="center" vertical="top" wrapText="1"/>
    </xf>
    <xf numFmtId="0" fontId="23" fillId="10" borderId="2" xfId="0" applyFont="1" applyFill="1" applyBorder="1" applyAlignment="1" applyProtection="1">
      <alignment vertical="center"/>
    </xf>
    <xf numFmtId="0" fontId="23" fillId="10" borderId="3" xfId="0" applyFont="1" applyFill="1" applyBorder="1" applyAlignment="1" applyProtection="1">
      <alignment vertical="center"/>
    </xf>
    <xf numFmtId="0" fontId="23" fillId="10" borderId="4" xfId="0" applyFont="1" applyFill="1" applyBorder="1" applyAlignment="1" applyProtection="1">
      <alignment vertical="center"/>
    </xf>
    <xf numFmtId="0" fontId="2" fillId="8" borderId="0" xfId="0" quotePrefix="1" applyFont="1" applyFill="1" applyBorder="1" applyAlignment="1" applyProtection="1">
      <alignment vertical="center" wrapText="1"/>
    </xf>
    <xf numFmtId="0" fontId="43" fillId="8" borderId="7" xfId="0" applyFont="1" applyFill="1" applyBorder="1" applyAlignment="1" applyProtection="1">
      <alignment vertical="center" wrapText="1"/>
    </xf>
    <xf numFmtId="0" fontId="2" fillId="8" borderId="5" xfId="0" applyFont="1" applyFill="1" applyBorder="1" applyAlignment="1" applyProtection="1">
      <alignment vertical="top" wrapText="1"/>
    </xf>
    <xf numFmtId="0" fontId="13" fillId="8" borderId="3" xfId="0" quotePrefix="1" applyFont="1" applyFill="1" applyBorder="1" applyAlignment="1" applyProtection="1">
      <alignment vertical="center" wrapText="1"/>
    </xf>
    <xf numFmtId="0" fontId="13" fillId="8" borderId="0" xfId="0" quotePrefix="1" applyFont="1" applyFill="1" applyBorder="1" applyAlignment="1" applyProtection="1">
      <alignment vertical="top" wrapText="1"/>
    </xf>
    <xf numFmtId="0" fontId="41" fillId="8" borderId="7" xfId="0" applyFont="1" applyFill="1" applyBorder="1" applyAlignment="1" applyProtection="1">
      <alignment wrapText="1"/>
    </xf>
    <xf numFmtId="0" fontId="3" fillId="8" borderId="5" xfId="0" applyFont="1" applyFill="1" applyBorder="1" applyAlignment="1" applyProtection="1">
      <alignment vertical="top" wrapText="1"/>
    </xf>
    <xf numFmtId="0" fontId="2" fillId="8" borderId="5" xfId="0" applyFont="1" applyFill="1" applyBorder="1" applyAlignment="1" applyProtection="1">
      <alignment horizontal="left" vertical="top"/>
    </xf>
    <xf numFmtId="0" fontId="2" fillId="8" borderId="5" xfId="0" applyFont="1" applyFill="1" applyBorder="1" applyAlignment="1" applyProtection="1">
      <alignment vertical="center" wrapText="1"/>
    </xf>
    <xf numFmtId="0" fontId="2" fillId="8" borderId="5" xfId="0" applyFont="1" applyFill="1" applyBorder="1" applyAlignment="1" applyProtection="1">
      <alignment horizontal="left" vertical="top" wrapText="1"/>
    </xf>
    <xf numFmtId="0" fontId="2" fillId="8" borderId="11" xfId="0" applyFont="1" applyFill="1" applyBorder="1" applyAlignment="1" applyProtection="1">
      <alignment vertical="center"/>
    </xf>
    <xf numFmtId="0" fontId="32" fillId="10" borderId="2" xfId="0" applyFont="1" applyFill="1" applyBorder="1" applyAlignment="1" applyProtection="1">
      <alignment vertical="center"/>
    </xf>
    <xf numFmtId="0" fontId="3" fillId="8" borderId="12" xfId="0" quotePrefix="1" applyFont="1" applyFill="1" applyBorder="1" applyAlignment="1" applyProtection="1">
      <alignment vertical="top" wrapText="1"/>
    </xf>
    <xf numFmtId="0" fontId="18" fillId="8" borderId="9" xfId="0" applyFont="1" applyFill="1" applyBorder="1" applyAlignment="1" applyProtection="1">
      <alignment horizontal="right" vertical="center" wrapText="1"/>
    </xf>
    <xf numFmtId="170" fontId="36" fillId="7" borderId="2" xfId="0" applyNumberFormat="1" applyFont="1" applyFill="1" applyBorder="1" applyAlignment="1" applyProtection="1">
      <alignment horizontal="left" vertical="center" wrapText="1"/>
    </xf>
    <xf numFmtId="170" fontId="36" fillId="7" borderId="11" xfId="0" applyNumberFormat="1" applyFont="1" applyFill="1" applyBorder="1" applyAlignment="1" applyProtection="1">
      <alignment horizontal="left" vertical="center" wrapText="1"/>
    </xf>
    <xf numFmtId="170" fontId="36" fillId="7" borderId="8" xfId="0" applyNumberFormat="1" applyFont="1" applyFill="1" applyBorder="1" applyAlignment="1" applyProtection="1">
      <alignment horizontal="left" vertical="center" wrapText="1"/>
    </xf>
    <xf numFmtId="0" fontId="23" fillId="10" borderId="11" xfId="0" applyFont="1" applyFill="1" applyBorder="1" applyAlignment="1" applyProtection="1">
      <alignment vertical="center"/>
    </xf>
    <xf numFmtId="0" fontId="23" fillId="10" borderId="12" xfId="0" applyFont="1" applyFill="1" applyBorder="1" applyAlignment="1" applyProtection="1">
      <alignment horizontal="left" vertical="center"/>
    </xf>
    <xf numFmtId="0" fontId="23" fillId="10" borderId="12" xfId="0" applyFont="1" applyFill="1" applyBorder="1" applyAlignment="1" applyProtection="1">
      <alignment vertical="center"/>
    </xf>
    <xf numFmtId="0" fontId="3" fillId="10" borderId="1" xfId="0" applyFont="1" applyFill="1" applyBorder="1" applyAlignment="1" applyProtection="1">
      <alignment vertical="center"/>
    </xf>
    <xf numFmtId="0" fontId="18" fillId="0" borderId="0" xfId="0" applyFont="1" applyFill="1" applyBorder="1" applyAlignment="1" applyProtection="1">
      <alignment horizontal="center" vertical="center"/>
      <protection locked="0" hidden="1"/>
    </xf>
    <xf numFmtId="0" fontId="18" fillId="8" borderId="14" xfId="0" applyFont="1" applyFill="1" applyBorder="1" applyAlignment="1">
      <alignment horizontal="left" vertical="center" wrapText="1"/>
    </xf>
    <xf numFmtId="0" fontId="35" fillId="0" borderId="0" xfId="0" applyFont="1" applyAlignment="1">
      <alignment vertical="top" wrapText="1"/>
    </xf>
    <xf numFmtId="0" fontId="18" fillId="6" borderId="14" xfId="0" applyFont="1" applyFill="1" applyBorder="1" applyAlignment="1">
      <alignment horizontal="left" vertical="center" wrapText="1"/>
    </xf>
    <xf numFmtId="0" fontId="35" fillId="0" borderId="0" xfId="0" quotePrefix="1" applyFont="1" applyAlignment="1">
      <alignment vertical="top" wrapText="1"/>
    </xf>
    <xf numFmtId="0" fontId="48" fillId="12" borderId="14" xfId="0" applyFont="1" applyFill="1" applyBorder="1" applyAlignment="1">
      <alignment horizontal="left" vertical="center" wrapText="1"/>
    </xf>
    <xf numFmtId="0" fontId="3" fillId="8" borderId="0" xfId="0" applyFont="1" applyFill="1" applyBorder="1" applyAlignment="1" applyProtection="1">
      <alignment horizontal="left" vertical="center"/>
    </xf>
    <xf numFmtId="0" fontId="3" fillId="8" borderId="5" xfId="0" quotePrefix="1" applyFont="1" applyFill="1" applyBorder="1" applyAlignment="1" applyProtection="1">
      <alignment vertical="center" wrapText="1"/>
    </xf>
    <xf numFmtId="0" fontId="3" fillId="8" borderId="5" xfId="0" applyFont="1" applyFill="1" applyBorder="1" applyAlignment="1" applyProtection="1">
      <alignment vertical="center" wrapText="1"/>
    </xf>
    <xf numFmtId="0" fontId="3" fillId="8" borderId="0" xfId="0" applyFont="1" applyFill="1" applyBorder="1" applyAlignment="1" applyProtection="1">
      <alignment horizontal="right" vertical="center" wrapText="1"/>
    </xf>
    <xf numFmtId="0" fontId="3" fillId="8" borderId="5" xfId="0" applyFont="1" applyFill="1" applyBorder="1" applyAlignment="1" applyProtection="1">
      <alignment horizontal="left" vertical="center"/>
    </xf>
    <xf numFmtId="0" fontId="53" fillId="10" borderId="35" xfId="0" applyNumberFormat="1" applyFont="1" applyFill="1" applyBorder="1" applyAlignment="1" applyProtection="1">
      <alignment horizontal="center" vertical="center"/>
    </xf>
    <xf numFmtId="10" fontId="7" fillId="0" borderId="22" xfId="4" applyNumberFormat="1" applyFont="1" applyBorder="1" applyAlignment="1">
      <alignment horizontal="left" vertical="center"/>
    </xf>
    <xf numFmtId="10" fontId="7" fillId="0" borderId="15" xfId="4" applyNumberFormat="1" applyFont="1" applyBorder="1" applyAlignment="1">
      <alignment horizontal="left" vertical="center"/>
    </xf>
    <xf numFmtId="10" fontId="7" fillId="0" borderId="15" xfId="4" applyNumberFormat="1" applyFont="1" applyBorder="1" applyAlignment="1">
      <alignment horizontal="left"/>
    </xf>
    <xf numFmtId="0" fontId="58" fillId="8" borderId="0" xfId="0" quotePrefix="1" applyFont="1" applyFill="1" applyBorder="1" applyAlignment="1" applyProtection="1">
      <alignment vertical="center" wrapText="1"/>
    </xf>
    <xf numFmtId="0" fontId="58" fillId="8" borderId="5" xfId="0" quotePrefix="1" applyFont="1" applyFill="1" applyBorder="1" applyAlignment="1" applyProtection="1">
      <alignment vertical="center" wrapText="1"/>
    </xf>
    <xf numFmtId="0" fontId="1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protection hidden="1"/>
    </xf>
    <xf numFmtId="0" fontId="44" fillId="0" borderId="0" xfId="0" applyFont="1" applyProtection="1"/>
    <xf numFmtId="0" fontId="3" fillId="4" borderId="1" xfId="0" applyFont="1" applyFill="1" applyBorder="1" applyAlignment="1" applyProtection="1">
      <alignment horizontal="left" vertical="center" wrapText="1"/>
      <protection locked="0"/>
    </xf>
    <xf numFmtId="0" fontId="2" fillId="8" borderId="5" xfId="0" applyFont="1" applyFill="1" applyBorder="1" applyAlignment="1" applyProtection="1">
      <alignment wrapText="1"/>
    </xf>
    <xf numFmtId="0" fontId="2" fillId="4" borderId="1" xfId="0" applyFont="1" applyFill="1" applyBorder="1" applyAlignment="1" applyProtection="1">
      <alignment horizontal="left" vertical="center"/>
      <protection locked="0"/>
    </xf>
    <xf numFmtId="0" fontId="18" fillId="4" borderId="21" xfId="0" applyFont="1" applyFill="1" applyBorder="1" applyAlignment="1" applyProtection="1">
      <alignment vertical="center"/>
      <protection locked="0"/>
    </xf>
    <xf numFmtId="165" fontId="3" fillId="8" borderId="9"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10" fontId="7" fillId="15" borderId="23" xfId="4" applyNumberFormat="1" applyFont="1" applyFill="1" applyBorder="1" applyAlignment="1">
      <alignment horizontal="center" vertical="center"/>
    </xf>
    <xf numFmtId="10" fontId="7" fillId="15" borderId="0" xfId="4" applyNumberFormat="1" applyFont="1" applyFill="1" applyBorder="1" applyAlignment="1">
      <alignment horizontal="center" vertical="center"/>
    </xf>
    <xf numFmtId="10" fontId="7" fillId="15" borderId="0" xfId="4" applyNumberFormat="1" applyFont="1" applyFill="1" applyBorder="1" applyAlignment="1">
      <alignment horizontal="center"/>
    </xf>
    <xf numFmtId="10" fontId="7" fillId="15" borderId="25" xfId="4" applyNumberFormat="1" applyFont="1" applyFill="1" applyBorder="1" applyAlignment="1">
      <alignment horizontal="center"/>
    </xf>
    <xf numFmtId="0" fontId="2" fillId="8" borderId="32" xfId="0" applyFont="1" applyFill="1" applyBorder="1" applyAlignment="1">
      <alignment vertical="center" wrapText="1"/>
    </xf>
    <xf numFmtId="10" fontId="7" fillId="0" borderId="24" xfId="4" applyNumberFormat="1" applyFont="1" applyBorder="1" applyAlignment="1">
      <alignment vertical="center"/>
    </xf>
    <xf numFmtId="10" fontId="7" fillId="0" borderId="16" xfId="4" applyNumberFormat="1" applyFont="1" applyBorder="1" applyAlignment="1">
      <alignment vertical="center"/>
    </xf>
    <xf numFmtId="10" fontId="7" fillId="0" borderId="16" xfId="4" applyNumberFormat="1" applyFont="1" applyBorder="1" applyAlignment="1"/>
    <xf numFmtId="10" fontId="7" fillId="0" borderId="20" xfId="4" applyNumberFormat="1" applyFont="1" applyBorder="1" applyAlignment="1"/>
    <xf numFmtId="0" fontId="3" fillId="0" borderId="0" xfId="0" applyFont="1" applyAlignment="1"/>
    <xf numFmtId="0" fontId="3" fillId="8" borderId="0" xfId="0" applyFont="1" applyFill="1" applyBorder="1" applyAlignment="1" applyProtection="1">
      <alignment horizontal="left" vertical="center" wrapText="1"/>
    </xf>
    <xf numFmtId="0" fontId="23" fillId="10" borderId="3" xfId="0" applyFont="1" applyFill="1" applyBorder="1" applyAlignment="1" applyProtection="1">
      <alignment horizontal="left" vertical="center"/>
    </xf>
    <xf numFmtId="0" fontId="3" fillId="8" borderId="7" xfId="0" quotePrefix="1" applyFont="1" applyFill="1" applyBorder="1" applyAlignment="1" applyProtection="1">
      <alignment horizontal="right" vertical="center" wrapText="1"/>
    </xf>
    <xf numFmtId="0" fontId="13" fillId="8" borderId="5" xfId="0" applyFont="1" applyFill="1" applyBorder="1" applyAlignment="1" applyProtection="1">
      <alignment horizontal="left" vertical="center"/>
    </xf>
    <xf numFmtId="0" fontId="3" fillId="8" borderId="5" xfId="0" applyFont="1" applyFill="1" applyBorder="1" applyAlignment="1" applyProtection="1">
      <alignment horizontal="left" vertical="center" wrapText="1"/>
    </xf>
    <xf numFmtId="0" fontId="15" fillId="8" borderId="5" xfId="0" applyFont="1" applyFill="1" applyBorder="1" applyAlignment="1" applyProtection="1">
      <alignment horizontal="left" vertical="center"/>
    </xf>
    <xf numFmtId="0" fontId="15" fillId="8" borderId="0" xfId="0" applyFont="1" applyFill="1" applyBorder="1" applyAlignment="1" applyProtection="1">
      <alignment horizontal="left" vertical="center"/>
    </xf>
    <xf numFmtId="0" fontId="3" fillId="8" borderId="0" xfId="0" applyFont="1" applyFill="1" applyBorder="1" applyAlignment="1" applyProtection="1">
      <alignment horizontal="center" vertical="center" wrapText="1"/>
    </xf>
    <xf numFmtId="0" fontId="2" fillId="8" borderId="0" xfId="0" applyFont="1" applyFill="1" applyBorder="1" applyAlignment="1" applyProtection="1">
      <alignment horizontal="right" vertical="center"/>
    </xf>
    <xf numFmtId="0" fontId="18" fillId="8" borderId="0" xfId="0" applyFont="1" applyFill="1" applyBorder="1" applyAlignment="1" applyProtection="1">
      <alignment horizontal="left"/>
    </xf>
    <xf numFmtId="0" fontId="2" fillId="8" borderId="5" xfId="0" applyFont="1" applyFill="1" applyBorder="1" applyAlignment="1" applyProtection="1">
      <alignment horizontal="left" vertical="center" wrapText="1"/>
    </xf>
    <xf numFmtId="0" fontId="2" fillId="8" borderId="5" xfId="0" applyFont="1" applyFill="1" applyBorder="1" applyAlignment="1" applyProtection="1">
      <alignment horizontal="left" vertical="center"/>
    </xf>
    <xf numFmtId="0" fontId="2" fillId="8" borderId="5" xfId="0" applyFont="1" applyFill="1" applyBorder="1" applyAlignment="1" applyProtection="1">
      <alignment horizontal="left"/>
    </xf>
    <xf numFmtId="0" fontId="16" fillId="0" borderId="0" xfId="0" applyFont="1" applyAlignment="1" applyProtection="1">
      <alignment wrapText="1"/>
    </xf>
    <xf numFmtId="0" fontId="45" fillId="0" borderId="0" xfId="0" applyFont="1" applyProtection="1"/>
    <xf numFmtId="0" fontId="3" fillId="8" borderId="34" xfId="0" applyFont="1" applyFill="1" applyBorder="1" applyAlignment="1" applyProtection="1">
      <alignment vertical="top" wrapText="1"/>
    </xf>
    <xf numFmtId="0" fontId="13" fillId="8" borderId="34" xfId="0" applyFont="1" applyFill="1" applyBorder="1" applyAlignment="1" applyProtection="1">
      <alignment vertical="top" wrapText="1"/>
    </xf>
    <xf numFmtId="0" fontId="13" fillId="8" borderId="34" xfId="0" applyFont="1" applyFill="1" applyBorder="1" applyAlignment="1" applyProtection="1">
      <alignment horizontal="center" vertical="center"/>
    </xf>
    <xf numFmtId="0" fontId="67" fillId="0" borderId="0" xfId="0" applyFont="1" applyProtection="1"/>
    <xf numFmtId="0" fontId="45" fillId="0" borderId="0" xfId="0" applyFont="1" applyAlignment="1" applyProtection="1">
      <alignment vertical="top"/>
    </xf>
    <xf numFmtId="0" fontId="45" fillId="0" borderId="0" xfId="0" applyFont="1" applyAlignment="1" applyProtection="1">
      <alignment horizontal="left" vertical="center" indent="1"/>
    </xf>
    <xf numFmtId="20" fontId="16" fillId="0" borderId="0" xfId="0" applyNumberFormat="1" applyFont="1" applyProtection="1"/>
    <xf numFmtId="0" fontId="16" fillId="0" borderId="0" xfId="0" applyFont="1" applyBorder="1" applyProtection="1"/>
    <xf numFmtId="0" fontId="45" fillId="0" borderId="0" xfId="0" applyFont="1" applyBorder="1" applyProtection="1"/>
    <xf numFmtId="169" fontId="16" fillId="0" borderId="0" xfId="0" applyNumberFormat="1" applyFont="1" applyProtection="1"/>
    <xf numFmtId="0" fontId="16" fillId="0" borderId="0" xfId="0" applyFont="1" applyAlignment="1" applyProtection="1"/>
    <xf numFmtId="0" fontId="45" fillId="0" borderId="0" xfId="0" applyFont="1" applyAlignment="1" applyProtection="1"/>
    <xf numFmtId="0" fontId="45" fillId="0" borderId="0" xfId="0" applyFont="1" applyAlignment="1" applyProtection="1">
      <alignment wrapText="1"/>
    </xf>
    <xf numFmtId="174" fontId="45" fillId="0" borderId="0" xfId="0" applyNumberFormat="1" applyFont="1" applyProtection="1"/>
    <xf numFmtId="0" fontId="68" fillId="0" borderId="0" xfId="0" applyFont="1" applyAlignment="1" applyProtection="1">
      <alignment wrapText="1"/>
    </xf>
    <xf numFmtId="0" fontId="16" fillId="0" borderId="0" xfId="0" applyFont="1" applyAlignment="1" applyProtection="1">
      <alignment horizontal="left" vertical="top" wrapText="1"/>
    </xf>
    <xf numFmtId="168" fontId="16" fillId="0" borderId="0" xfId="0" applyNumberFormat="1" applyFont="1" applyProtection="1"/>
    <xf numFmtId="0" fontId="32" fillId="0" borderId="0" xfId="0" applyFont="1" applyAlignment="1" applyProtection="1">
      <alignment wrapText="1"/>
    </xf>
    <xf numFmtId="0" fontId="15" fillId="8" borderId="0" xfId="0" applyFont="1" applyFill="1" applyBorder="1" applyAlignment="1" applyProtection="1">
      <alignment horizontal="left" vertical="center"/>
    </xf>
    <xf numFmtId="49" fontId="69" fillId="16" borderId="1" xfId="0" applyNumberFormat="1" applyFont="1" applyFill="1" applyBorder="1" applyAlignment="1" applyProtection="1">
      <alignment horizontal="left" vertical="center" wrapText="1"/>
    </xf>
    <xf numFmtId="0" fontId="2" fillId="17" borderId="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7" fillId="0" borderId="1" xfId="0" applyFont="1" applyFill="1" applyBorder="1" applyAlignment="1" applyProtection="1">
      <alignment vertical="top" wrapText="1"/>
    </xf>
    <xf numFmtId="17" fontId="7" fillId="0" borderId="1" xfId="0" quotePrefix="1" applyNumberFormat="1" applyFont="1" applyFill="1" applyBorder="1" applyAlignment="1" applyProtection="1">
      <alignment vertical="top" wrapText="1"/>
    </xf>
    <xf numFmtId="0" fontId="49" fillId="0" borderId="1" xfId="0" applyFont="1" applyFill="1" applyBorder="1" applyAlignment="1" applyProtection="1">
      <alignment vertical="top" wrapText="1"/>
    </xf>
    <xf numFmtId="0" fontId="7" fillId="0" borderId="25" xfId="0" applyFont="1" applyBorder="1" applyAlignment="1">
      <alignmen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0" fillId="10" borderId="2" xfId="0" quotePrefix="1" applyFont="1" applyFill="1" applyBorder="1" applyAlignment="1" applyProtection="1">
      <alignment vertical="center" wrapText="1"/>
    </xf>
    <xf numFmtId="0" fontId="70" fillId="10" borderId="3" xfId="0" quotePrefix="1" applyFont="1" applyFill="1" applyBorder="1" applyAlignment="1" applyProtection="1">
      <alignment vertical="center" wrapText="1"/>
    </xf>
    <xf numFmtId="0" fontId="18" fillId="8" borderId="9" xfId="0" applyFont="1" applyFill="1" applyBorder="1" applyAlignment="1" applyProtection="1">
      <alignment vertical="center" wrapText="1"/>
    </xf>
    <xf numFmtId="0" fontId="3" fillId="8" borderId="9" xfId="0" applyFont="1" applyFill="1" applyBorder="1" applyAlignment="1" applyProtection="1">
      <alignment vertical="center"/>
    </xf>
    <xf numFmtId="0" fontId="3" fillId="8" borderId="11" xfId="0" applyFont="1" applyFill="1" applyBorder="1" applyAlignment="1" applyProtection="1">
      <alignment vertical="center" wrapText="1"/>
    </xf>
    <xf numFmtId="0" fontId="18" fillId="8" borderId="12" xfId="0" applyFont="1" applyFill="1" applyBorder="1" applyAlignment="1" applyProtection="1">
      <alignment vertical="center" wrapText="1"/>
    </xf>
    <xf numFmtId="0" fontId="24" fillId="8" borderId="5" xfId="0" quotePrefix="1" applyFont="1" applyFill="1" applyBorder="1" applyAlignment="1" applyProtection="1">
      <alignment vertical="center" wrapText="1"/>
    </xf>
    <xf numFmtId="0" fontId="58" fillId="8" borderId="0" xfId="0" applyFont="1" applyFill="1" applyBorder="1" applyAlignment="1" applyProtection="1">
      <alignment horizontal="right" vertical="center" wrapText="1"/>
    </xf>
    <xf numFmtId="49" fontId="45" fillId="10" borderId="2" xfId="0" applyNumberFormat="1" applyFont="1" applyFill="1" applyBorder="1" applyAlignment="1" applyProtection="1">
      <alignment vertical="center"/>
    </xf>
    <xf numFmtId="49" fontId="17" fillId="10" borderId="4" xfId="0" quotePrefix="1" applyNumberFormat="1" applyFont="1" applyFill="1" applyBorder="1" applyAlignment="1" applyProtection="1">
      <alignment vertical="center"/>
    </xf>
    <xf numFmtId="0" fontId="3" fillId="8" borderId="34" xfId="0" applyFont="1" applyFill="1" applyBorder="1" applyAlignment="1" applyProtection="1">
      <alignment horizontal="left" vertical="center" wrapText="1"/>
    </xf>
    <xf numFmtId="0" fontId="3" fillId="8" borderId="11" xfId="0" quotePrefix="1" applyFont="1" applyFill="1" applyBorder="1" applyAlignment="1" applyProtection="1">
      <alignment vertical="top" wrapText="1"/>
    </xf>
    <xf numFmtId="0" fontId="1" fillId="8" borderId="0" xfId="0" applyFont="1" applyFill="1" applyBorder="1" applyAlignment="1" applyProtection="1">
      <alignment horizontal="center" vertical="center"/>
    </xf>
    <xf numFmtId="0" fontId="3" fillId="8" borderId="0" xfId="0" applyNumberFormat="1" applyFont="1" applyFill="1" applyBorder="1" applyAlignment="1" applyProtection="1">
      <alignment horizontal="center" vertical="center" wrapText="1"/>
    </xf>
    <xf numFmtId="0" fontId="3" fillId="4" borderId="1" xfId="0" applyNumberFormat="1" applyFont="1" applyFill="1" applyBorder="1" applyAlignment="1" applyProtection="1">
      <alignment horizontal="center" vertical="center" wrapText="1"/>
      <protection locked="0"/>
    </xf>
    <xf numFmtId="0" fontId="15" fillId="8" borderId="8" xfId="0" applyFont="1" applyFill="1" applyBorder="1" applyAlignment="1" applyProtection="1">
      <alignment horizontal="left" vertical="center" wrapText="1"/>
    </xf>
    <xf numFmtId="0" fontId="51" fillId="8" borderId="9" xfId="0" applyFont="1" applyFill="1" applyBorder="1" applyAlignment="1" applyProtection="1">
      <alignment horizontal="left" vertical="center" wrapText="1"/>
    </xf>
    <xf numFmtId="0" fontId="51" fillId="8" borderId="7" xfId="0" applyFont="1" applyFill="1" applyBorder="1" applyAlignment="1" applyProtection="1">
      <alignment horizontal="left" vertical="center" wrapText="1"/>
    </xf>
    <xf numFmtId="0" fontId="1" fillId="7" borderId="8" xfId="0" applyFont="1" applyFill="1" applyBorder="1" applyAlignment="1" applyProtection="1">
      <alignment horizontal="left" vertical="top" wrapText="1"/>
    </xf>
    <xf numFmtId="0" fontId="1" fillId="7" borderId="9" xfId="0" applyFont="1" applyFill="1" applyBorder="1" applyAlignment="1" applyProtection="1">
      <alignment horizontal="left" vertical="top" wrapText="1"/>
    </xf>
    <xf numFmtId="0" fontId="1" fillId="7" borderId="10" xfId="0" applyFont="1" applyFill="1" applyBorder="1" applyAlignment="1" applyProtection="1">
      <alignment horizontal="left" vertical="top" wrapText="1"/>
    </xf>
    <xf numFmtId="0" fontId="1" fillId="7" borderId="5" xfId="0" applyFont="1" applyFill="1" applyBorder="1" applyAlignment="1" applyProtection="1">
      <alignment horizontal="left" vertical="top" wrapText="1"/>
    </xf>
    <xf numFmtId="0" fontId="1" fillId="7" borderId="0" xfId="0" applyFont="1" applyFill="1" applyBorder="1" applyAlignment="1" applyProtection="1">
      <alignment horizontal="left" vertical="top" wrapText="1"/>
    </xf>
    <xf numFmtId="0" fontId="1" fillId="7" borderId="7" xfId="0" applyFont="1" applyFill="1" applyBorder="1" applyAlignment="1" applyProtection="1">
      <alignment horizontal="left" vertical="top" wrapText="1"/>
    </xf>
    <xf numFmtId="0" fontId="1" fillId="7" borderId="11" xfId="0" applyFont="1" applyFill="1" applyBorder="1" applyAlignment="1" applyProtection="1">
      <alignment horizontal="left" vertical="top" wrapText="1"/>
    </xf>
    <xf numFmtId="0" fontId="1" fillId="7" borderId="12" xfId="0" applyFont="1" applyFill="1" applyBorder="1" applyAlignment="1" applyProtection="1">
      <alignment horizontal="left" vertical="top" wrapText="1"/>
    </xf>
    <xf numFmtId="0" fontId="1" fillId="7" borderId="13" xfId="0" applyFont="1" applyFill="1" applyBorder="1" applyAlignment="1" applyProtection="1">
      <alignment horizontal="left" vertical="top" wrapText="1"/>
    </xf>
    <xf numFmtId="0" fontId="2" fillId="8" borderId="34" xfId="0" applyFont="1" applyFill="1" applyBorder="1" applyAlignment="1" applyProtection="1">
      <alignment horizontal="left" vertical="top" wrapText="1"/>
    </xf>
    <xf numFmtId="0" fontId="13" fillId="8" borderId="5" xfId="0" applyFont="1" applyFill="1" applyBorder="1" applyAlignment="1" applyProtection="1">
      <alignment horizontal="left" vertical="center"/>
    </xf>
    <xf numFmtId="0" fontId="13" fillId="8" borderId="0" xfId="0" applyFont="1" applyFill="1" applyBorder="1" applyAlignment="1" applyProtection="1">
      <alignment horizontal="left" vertical="center"/>
    </xf>
    <xf numFmtId="170" fontId="1" fillId="7" borderId="3" xfId="0" applyNumberFormat="1" applyFont="1" applyFill="1" applyBorder="1" applyAlignment="1" applyProtection="1">
      <alignment horizontal="left" vertical="center" wrapText="1"/>
    </xf>
    <xf numFmtId="170" fontId="1" fillId="7" borderId="4" xfId="0" applyNumberFormat="1"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3" fillId="8" borderId="5" xfId="0" applyFont="1" applyFill="1" applyBorder="1" applyAlignment="1" applyProtection="1">
      <alignment horizontal="left" vertical="center" wrapText="1"/>
    </xf>
    <xf numFmtId="0" fontId="3" fillId="8" borderId="11" xfId="0" applyFont="1" applyFill="1" applyBorder="1" applyAlignment="1" applyProtection="1">
      <alignment horizontal="left" vertical="center" wrapText="1"/>
    </xf>
    <xf numFmtId="0" fontId="15" fillId="8" borderId="0" xfId="0" applyFont="1" applyFill="1" applyBorder="1" applyAlignment="1" applyProtection="1">
      <alignment horizontal="left" vertical="center" wrapText="1"/>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6" fillId="13" borderId="9" xfId="0" applyFont="1" applyFill="1" applyBorder="1" applyAlignment="1" applyProtection="1">
      <alignment horizontal="center" vertical="center" wrapText="1"/>
    </xf>
    <xf numFmtId="0" fontId="36" fillId="13" borderId="12" xfId="0" applyFont="1" applyFill="1" applyBorder="1" applyAlignment="1" applyProtection="1">
      <alignment horizontal="center" vertical="center" wrapText="1"/>
    </xf>
    <xf numFmtId="0" fontId="18" fillId="8" borderId="9" xfId="0" applyFont="1" applyFill="1" applyBorder="1" applyAlignment="1" applyProtection="1">
      <alignment horizontal="center" vertical="center" wrapText="1"/>
    </xf>
    <xf numFmtId="0" fontId="18" fillId="8" borderId="0" xfId="0" applyFont="1" applyFill="1" applyBorder="1" applyAlignment="1" applyProtection="1">
      <alignment horizontal="center" vertical="center" wrapText="1"/>
    </xf>
    <xf numFmtId="0" fontId="18" fillId="8" borderId="12" xfId="0" applyFont="1" applyFill="1" applyBorder="1" applyAlignment="1" applyProtection="1">
      <alignment horizontal="center" vertical="center" wrapText="1"/>
    </xf>
    <xf numFmtId="0" fontId="3" fillId="8" borderId="7" xfId="0" applyFont="1" applyFill="1" applyBorder="1" applyAlignment="1" applyProtection="1">
      <alignment horizontal="left" vertical="top" wrapText="1"/>
    </xf>
    <xf numFmtId="0" fontId="3" fillId="8" borderId="11" xfId="0" applyFont="1" applyFill="1" applyBorder="1" applyAlignment="1" applyProtection="1">
      <alignment horizontal="left" vertical="center"/>
    </xf>
    <xf numFmtId="0" fontId="2" fillId="8" borderId="5" xfId="0" applyFont="1" applyFill="1" applyBorder="1" applyAlignment="1" applyProtection="1">
      <alignment horizontal="right" vertical="top" wrapText="1"/>
    </xf>
    <xf numFmtId="0" fontId="2" fillId="8" borderId="7" xfId="0" applyFont="1" applyFill="1" applyBorder="1" applyAlignment="1" applyProtection="1">
      <alignment horizontal="right" vertical="top" wrapText="1"/>
    </xf>
    <xf numFmtId="0" fontId="25" fillId="4" borderId="2"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2" fillId="8" borderId="0" xfId="0" applyFont="1" applyFill="1" applyBorder="1" applyAlignment="1" applyProtection="1">
      <alignment horizontal="right" vertical="center"/>
    </xf>
    <xf numFmtId="0" fontId="3" fillId="8" borderId="0" xfId="0" quotePrefix="1" applyFont="1" applyFill="1" applyBorder="1" applyAlignment="1" applyProtection="1">
      <alignment horizontal="right" vertical="center" wrapText="1"/>
    </xf>
    <xf numFmtId="0" fontId="3" fillId="8" borderId="7" xfId="0" quotePrefix="1" applyFont="1" applyFill="1" applyBorder="1" applyAlignment="1" applyProtection="1">
      <alignment horizontal="right" vertical="center" wrapText="1"/>
    </xf>
    <xf numFmtId="165" fontId="3" fillId="4" borderId="2" xfId="0" quotePrefix="1" applyNumberFormat="1" applyFont="1" applyFill="1" applyBorder="1" applyAlignment="1" applyProtection="1">
      <alignment horizontal="center" vertical="center" wrapText="1"/>
      <protection locked="0"/>
    </xf>
    <xf numFmtId="165" fontId="3" fillId="4" borderId="3" xfId="0" quotePrefix="1" applyNumberFormat="1" applyFont="1" applyFill="1" applyBorder="1" applyAlignment="1" applyProtection="1">
      <alignment horizontal="center" vertical="center" wrapText="1"/>
      <protection locked="0"/>
    </xf>
    <xf numFmtId="165" fontId="3" fillId="4" borderId="4" xfId="0" quotePrefix="1" applyNumberFormat="1" applyFont="1" applyFill="1" applyBorder="1" applyAlignment="1" applyProtection="1">
      <alignment horizontal="center" vertical="center" wrapText="1"/>
      <protection locked="0"/>
    </xf>
    <xf numFmtId="0" fontId="46" fillId="8" borderId="5" xfId="0" applyFont="1" applyFill="1" applyBorder="1" applyAlignment="1" applyProtection="1">
      <alignment horizontal="left" vertical="center"/>
    </xf>
    <xf numFmtId="0" fontId="46" fillId="8" borderId="0"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2" fillId="8" borderId="7" xfId="0" applyFont="1" applyFill="1" applyBorder="1" applyAlignment="1" applyProtection="1">
      <alignment horizontal="left" vertical="center"/>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protection locked="0"/>
    </xf>
    <xf numFmtId="0" fontId="15" fillId="8" borderId="5" xfId="0" quotePrefix="1" applyFont="1" applyFill="1" applyBorder="1" applyAlignment="1" applyProtection="1">
      <alignment horizontal="left" vertical="center" wrapText="1"/>
      <protection locked="0"/>
    </xf>
    <xf numFmtId="0" fontId="15" fillId="8" borderId="0" xfId="0" quotePrefix="1" applyFont="1" applyFill="1" applyBorder="1" applyAlignment="1" applyProtection="1">
      <alignment horizontal="left" vertical="center" wrapText="1"/>
      <protection locked="0"/>
    </xf>
    <xf numFmtId="166" fontId="3" fillId="4" borderId="2" xfId="0" applyNumberFormat="1" applyFont="1" applyFill="1" applyBorder="1" applyAlignment="1" applyProtection="1">
      <alignment horizontal="left" vertical="top" wrapText="1"/>
      <protection locked="0"/>
    </xf>
    <xf numFmtId="166" fontId="3" fillId="4" borderId="3" xfId="0" applyNumberFormat="1" applyFont="1" applyFill="1" applyBorder="1" applyAlignment="1" applyProtection="1">
      <alignment horizontal="left" vertical="top" wrapText="1"/>
      <protection locked="0"/>
    </xf>
    <xf numFmtId="166" fontId="3" fillId="4" borderId="4" xfId="0" applyNumberFormat="1" applyFont="1" applyFill="1" applyBorder="1" applyAlignment="1" applyProtection="1">
      <alignment horizontal="left" vertical="top" wrapText="1"/>
      <protection locked="0"/>
    </xf>
    <xf numFmtId="0" fontId="15" fillId="8" borderId="5" xfId="0" applyFont="1" applyFill="1" applyBorder="1" applyAlignment="1" applyProtection="1">
      <alignment horizontal="left" vertical="center"/>
    </xf>
    <xf numFmtId="0" fontId="15" fillId="8" borderId="0" xfId="0" applyFont="1" applyFill="1" applyBorder="1" applyAlignment="1" applyProtection="1">
      <alignment horizontal="left" vertical="center"/>
    </xf>
    <xf numFmtId="0" fontId="37" fillId="8" borderId="5" xfId="0" applyFont="1" applyFill="1" applyBorder="1" applyAlignment="1" applyProtection="1">
      <alignment horizontal="left" vertical="center"/>
    </xf>
    <xf numFmtId="0" fontId="37" fillId="8" borderId="0" xfId="0" applyFont="1" applyFill="1" applyBorder="1" applyAlignment="1" applyProtection="1">
      <alignment horizontal="left" vertical="center"/>
    </xf>
    <xf numFmtId="170" fontId="1" fillId="7" borderId="12" xfId="0" applyNumberFormat="1" applyFont="1" applyFill="1" applyBorder="1" applyAlignment="1" applyProtection="1">
      <alignment horizontal="left" vertical="center" wrapText="1"/>
    </xf>
    <xf numFmtId="170" fontId="1" fillId="7" borderId="13" xfId="0" applyNumberFormat="1" applyFont="1" applyFill="1" applyBorder="1" applyAlignment="1" applyProtection="1">
      <alignment horizontal="left" vertical="center" wrapText="1"/>
    </xf>
    <xf numFmtId="0" fontId="1" fillId="7" borderId="2" xfId="0" applyFont="1" applyFill="1" applyBorder="1" applyAlignment="1" applyProtection="1">
      <alignment horizontal="left" vertical="center" wrapText="1"/>
    </xf>
    <xf numFmtId="0" fontId="1" fillId="7" borderId="3" xfId="0" applyFont="1" applyFill="1" applyBorder="1" applyAlignment="1" applyProtection="1">
      <alignment horizontal="left" vertical="center" wrapText="1"/>
    </xf>
    <xf numFmtId="0" fontId="1" fillId="7" borderId="4" xfId="0" applyFont="1" applyFill="1" applyBorder="1" applyAlignment="1" applyProtection="1">
      <alignment horizontal="left" vertical="center" wrapText="1"/>
    </xf>
    <xf numFmtId="170" fontId="3" fillId="4" borderId="2" xfId="0" applyNumberFormat="1" applyFont="1" applyFill="1" applyBorder="1" applyAlignment="1" applyProtection="1">
      <alignment horizontal="left" vertical="top" wrapText="1"/>
      <protection locked="0"/>
    </xf>
    <xf numFmtId="0" fontId="2" fillId="8" borderId="12" xfId="0" applyFont="1" applyFill="1" applyBorder="1" applyAlignment="1" applyProtection="1">
      <alignment horizontal="left"/>
    </xf>
    <xf numFmtId="0" fontId="62" fillId="7" borderId="2" xfId="0" applyFont="1" applyFill="1" applyBorder="1" applyAlignment="1" applyProtection="1">
      <alignment horizontal="left" vertical="top" wrapText="1"/>
    </xf>
    <xf numFmtId="0" fontId="62" fillId="7" borderId="3" xfId="0" applyFont="1" applyFill="1" applyBorder="1" applyAlignment="1" applyProtection="1">
      <alignment horizontal="left" vertical="top" wrapText="1"/>
    </xf>
    <xf numFmtId="0" fontId="62" fillId="7" borderId="4" xfId="0" applyFont="1" applyFill="1" applyBorder="1" applyAlignment="1" applyProtection="1">
      <alignment horizontal="left" vertical="top" wrapText="1"/>
    </xf>
    <xf numFmtId="0" fontId="3" fillId="4" borderId="8"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6" fillId="7" borderId="9" xfId="0" applyFont="1" applyFill="1" applyBorder="1" applyAlignment="1" applyProtection="1">
      <alignment horizontal="left" vertical="center" wrapText="1"/>
    </xf>
    <xf numFmtId="0" fontId="36" fillId="7" borderId="0" xfId="0" applyFont="1" applyFill="1" applyBorder="1" applyAlignment="1" applyProtection="1">
      <alignment horizontal="left" vertical="center" wrapText="1"/>
    </xf>
    <xf numFmtId="0" fontId="36" fillId="7" borderId="12" xfId="0" applyFont="1" applyFill="1" applyBorder="1" applyAlignment="1" applyProtection="1">
      <alignment horizontal="left" vertical="center" wrapText="1"/>
    </xf>
    <xf numFmtId="0" fontId="15" fillId="8" borderId="8" xfId="0" applyFont="1" applyFill="1" applyBorder="1" applyAlignment="1" applyProtection="1">
      <alignment horizontal="left" vertical="center"/>
    </xf>
    <xf numFmtId="0" fontId="15" fillId="8" borderId="9" xfId="0" applyFont="1" applyFill="1" applyBorder="1" applyAlignment="1" applyProtection="1">
      <alignment horizontal="left" vertical="center"/>
    </xf>
    <xf numFmtId="0" fontId="2" fillId="8" borderId="9"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71" fillId="10" borderId="8" xfId="0" applyNumberFormat="1" applyFont="1" applyFill="1" applyBorder="1" applyAlignment="1" applyProtection="1">
      <alignment horizontal="center" vertical="center"/>
      <protection locked="0"/>
    </xf>
    <xf numFmtId="0" fontId="71" fillId="10" borderId="9" xfId="0" applyNumberFormat="1" applyFont="1" applyFill="1" applyBorder="1" applyAlignment="1" applyProtection="1">
      <alignment horizontal="center" vertical="center"/>
      <protection locked="0"/>
    </xf>
    <xf numFmtId="0" fontId="3" fillId="4" borderId="2" xfId="0" applyNumberFormat="1" applyFont="1" applyFill="1" applyBorder="1" applyAlignment="1" applyProtection="1">
      <alignment horizontal="center" vertical="center"/>
      <protection locked="0"/>
    </xf>
    <xf numFmtId="0" fontId="3" fillId="4" borderId="3" xfId="0" applyNumberFormat="1" applyFont="1" applyFill="1" applyBorder="1" applyAlignment="1" applyProtection="1">
      <alignment horizontal="center" vertical="center"/>
      <protection locked="0"/>
    </xf>
    <xf numFmtId="0" fontId="3" fillId="4" borderId="4" xfId="0" applyNumberFormat="1" applyFont="1" applyFill="1" applyBorder="1" applyAlignment="1" applyProtection="1">
      <alignment horizontal="center" vertical="center"/>
      <protection locked="0"/>
    </xf>
    <xf numFmtId="0" fontId="23" fillId="10" borderId="3" xfId="0" applyFont="1" applyFill="1" applyBorder="1" applyAlignment="1" applyProtection="1">
      <alignment horizontal="left" vertical="center"/>
    </xf>
    <xf numFmtId="165" fontId="3" fillId="4" borderId="2" xfId="0" applyNumberFormat="1" applyFont="1" applyFill="1" applyBorder="1" applyAlignment="1" applyProtection="1">
      <alignment horizontal="left" vertical="center" wrapText="1"/>
      <protection locked="0"/>
    </xf>
    <xf numFmtId="165" fontId="3" fillId="4" borderId="3" xfId="0" applyNumberFormat="1" applyFont="1" applyFill="1" applyBorder="1" applyAlignment="1" applyProtection="1">
      <alignment horizontal="left" vertical="center" wrapText="1"/>
      <protection locked="0"/>
    </xf>
    <xf numFmtId="165" fontId="3" fillId="4" borderId="4" xfId="0" applyNumberFormat="1" applyFont="1" applyFill="1" applyBorder="1" applyAlignment="1" applyProtection="1">
      <alignment horizontal="left" vertical="center" wrapText="1"/>
      <protection locked="0"/>
    </xf>
    <xf numFmtId="0" fontId="23" fillId="10" borderId="2" xfId="0" applyFont="1" applyFill="1" applyBorder="1" applyAlignment="1" applyProtection="1">
      <alignment horizontal="center" vertical="center"/>
    </xf>
    <xf numFmtId="0" fontId="23" fillId="10" borderId="4" xfId="0" applyFont="1" applyFill="1" applyBorder="1" applyAlignment="1" applyProtection="1">
      <alignment horizontal="center" vertical="center"/>
    </xf>
    <xf numFmtId="0" fontId="3" fillId="4" borderId="2" xfId="0" applyFont="1" applyFill="1" applyBorder="1" applyAlignment="1" applyProtection="1">
      <alignment horizontal="left" vertical="center"/>
    </xf>
    <xf numFmtId="0" fontId="3" fillId="4"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4" borderId="2" xfId="0" applyNumberFormat="1" applyFont="1" applyFill="1" applyBorder="1" applyAlignment="1" applyProtection="1">
      <alignment horizontal="left" vertical="center"/>
      <protection locked="0"/>
    </xf>
    <xf numFmtId="0" fontId="3" fillId="4" borderId="4" xfId="0" applyNumberFormat="1" applyFont="1" applyFill="1" applyBorder="1" applyAlignment="1" applyProtection="1">
      <alignment horizontal="left" vertical="center"/>
      <protection locked="0"/>
    </xf>
    <xf numFmtId="0" fontId="3" fillId="8" borderId="5" xfId="0" quotePrefix="1" applyFont="1" applyFill="1" applyBorder="1" applyAlignment="1" applyProtection="1">
      <alignment horizontal="left" vertical="center" wrapText="1"/>
    </xf>
    <xf numFmtId="0" fontId="3" fillId="8" borderId="7" xfId="0" quotePrefix="1" applyFont="1" applyFill="1" applyBorder="1" applyAlignment="1" applyProtection="1">
      <alignment horizontal="left" vertical="center" wrapText="1"/>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7" fillId="7" borderId="8" xfId="0" applyFont="1" applyFill="1" applyBorder="1" applyAlignment="1" applyProtection="1">
      <alignment horizontal="left" vertical="top" wrapText="1"/>
    </xf>
    <xf numFmtId="0" fontId="7" fillId="7" borderId="9" xfId="0" applyFont="1" applyFill="1" applyBorder="1" applyAlignment="1" applyProtection="1">
      <alignment horizontal="left" vertical="top" wrapText="1"/>
    </xf>
    <xf numFmtId="0" fontId="7" fillId="7" borderId="10" xfId="0" applyFont="1" applyFill="1" applyBorder="1" applyAlignment="1" applyProtection="1">
      <alignment horizontal="left" vertical="top" wrapText="1"/>
    </xf>
    <xf numFmtId="0" fontId="3" fillId="7" borderId="2"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18" fillId="7" borderId="2" xfId="0" applyFont="1" applyFill="1" applyBorder="1" applyAlignment="1" applyProtection="1">
      <alignment horizontal="left" vertical="center"/>
    </xf>
    <xf numFmtId="0" fontId="18" fillId="7" borderId="4" xfId="0" applyFont="1" applyFill="1" applyBorder="1" applyAlignment="1" applyProtection="1">
      <alignment horizontal="left" vertical="center"/>
    </xf>
    <xf numFmtId="0" fontId="2" fillId="8" borderId="12" xfId="0" applyFont="1" applyFill="1" applyBorder="1" applyAlignment="1" applyProtection="1">
      <alignment horizontal="left" wrapText="1"/>
    </xf>
    <xf numFmtId="0" fontId="59" fillId="10" borderId="2" xfId="0" applyFont="1" applyFill="1" applyBorder="1" applyAlignment="1" applyProtection="1">
      <alignment horizontal="left" vertical="center"/>
    </xf>
    <xf numFmtId="0" fontId="59" fillId="10" borderId="3" xfId="0" applyFont="1" applyFill="1" applyBorder="1" applyAlignment="1" applyProtection="1">
      <alignment horizontal="left" vertical="center"/>
    </xf>
    <xf numFmtId="0" fontId="59" fillId="10" borderId="4"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4" xfId="0" applyFont="1" applyFill="1" applyBorder="1" applyAlignment="1" applyProtection="1">
      <alignment horizontal="left" vertical="center"/>
      <protection locked="0"/>
    </xf>
    <xf numFmtId="170" fontId="1" fillId="7" borderId="9" xfId="0" applyNumberFormat="1" applyFont="1" applyFill="1" applyBorder="1" applyAlignment="1" applyProtection="1">
      <alignment horizontal="left" vertical="center" wrapText="1"/>
    </xf>
    <xf numFmtId="170" fontId="1" fillId="7" borderId="10" xfId="0" applyNumberFormat="1" applyFont="1" applyFill="1" applyBorder="1" applyAlignment="1" applyProtection="1">
      <alignment horizontal="left" vertical="center" wrapText="1"/>
    </xf>
    <xf numFmtId="0" fontId="35" fillId="6" borderId="22" xfId="0" quotePrefix="1" applyFont="1" applyFill="1" applyBorder="1" applyAlignment="1">
      <alignment horizontal="left" vertical="center" wrapText="1"/>
    </xf>
    <xf numFmtId="0" fontId="35" fillId="6" borderId="23" xfId="0" quotePrefix="1" applyFont="1" applyFill="1" applyBorder="1" applyAlignment="1">
      <alignment horizontal="left" vertical="center" wrapText="1"/>
    </xf>
    <xf numFmtId="0" fontId="35" fillId="6" borderId="24" xfId="0" quotePrefix="1" applyFont="1" applyFill="1" applyBorder="1" applyAlignment="1">
      <alignment horizontal="left" vertical="center" wrapText="1"/>
    </xf>
    <xf numFmtId="0" fontId="35" fillId="6" borderId="15" xfId="0" quotePrefix="1" applyFont="1" applyFill="1" applyBorder="1" applyAlignment="1">
      <alignment horizontal="left" vertical="center" wrapText="1"/>
    </xf>
    <xf numFmtId="0" fontId="35" fillId="6" borderId="0" xfId="0" quotePrefix="1" applyFont="1" applyFill="1" applyBorder="1" applyAlignment="1">
      <alignment horizontal="left" vertical="center" wrapText="1"/>
    </xf>
    <xf numFmtId="0" fontId="35" fillId="6" borderId="16" xfId="0" quotePrefix="1" applyFont="1" applyFill="1" applyBorder="1" applyAlignment="1">
      <alignment horizontal="left" vertical="center" wrapText="1"/>
    </xf>
    <xf numFmtId="0" fontId="35" fillId="6" borderId="19" xfId="0" quotePrefix="1" applyFont="1" applyFill="1" applyBorder="1" applyAlignment="1">
      <alignment horizontal="left" vertical="center" wrapText="1"/>
    </xf>
    <xf numFmtId="0" fontId="35" fillId="6" borderId="25" xfId="0" quotePrefix="1" applyFont="1" applyFill="1" applyBorder="1" applyAlignment="1">
      <alignment horizontal="left" vertical="center" wrapText="1"/>
    </xf>
    <xf numFmtId="0" fontId="35" fillId="6" borderId="20" xfId="0" quotePrefix="1" applyFont="1" applyFill="1" applyBorder="1" applyAlignment="1">
      <alignment horizontal="left" vertical="center" wrapText="1"/>
    </xf>
    <xf numFmtId="0" fontId="36" fillId="14" borderId="22" xfId="0" quotePrefix="1" applyFont="1" applyFill="1" applyBorder="1" applyAlignment="1">
      <alignment horizontal="left" vertical="center" wrapText="1"/>
    </xf>
    <xf numFmtId="0" fontId="36" fillId="14" borderId="24" xfId="0" quotePrefix="1" applyFont="1" applyFill="1" applyBorder="1" applyAlignment="1">
      <alignment horizontal="left" vertical="center" wrapText="1"/>
    </xf>
    <xf numFmtId="0" fontId="36" fillId="14" borderId="15" xfId="0" quotePrefix="1" applyFont="1" applyFill="1" applyBorder="1" applyAlignment="1">
      <alignment horizontal="left" vertical="center" wrapText="1"/>
    </xf>
    <xf numFmtId="0" fontId="36" fillId="14" borderId="16" xfId="0" quotePrefix="1" applyFont="1" applyFill="1" applyBorder="1" applyAlignment="1">
      <alignment horizontal="left" vertical="center" wrapText="1"/>
    </xf>
    <xf numFmtId="0" fontId="36" fillId="14" borderId="19" xfId="0" quotePrefix="1" applyFont="1" applyFill="1" applyBorder="1" applyAlignment="1">
      <alignment horizontal="left" vertical="center" wrapText="1"/>
    </xf>
    <xf numFmtId="0" fontId="36" fillId="14" borderId="20" xfId="0" quotePrefix="1" applyFont="1" applyFill="1" applyBorder="1" applyAlignment="1">
      <alignment horizontal="left" vertical="center" wrapText="1"/>
    </xf>
    <xf numFmtId="0" fontId="35" fillId="6" borderId="22" xfId="0" applyFont="1" applyFill="1" applyBorder="1" applyAlignment="1">
      <alignment horizontal="left" vertical="center" wrapText="1"/>
    </xf>
    <xf numFmtId="0" fontId="35" fillId="6" borderId="23" xfId="0" applyFont="1" applyFill="1" applyBorder="1" applyAlignment="1">
      <alignment horizontal="left" vertical="center" wrapText="1"/>
    </xf>
    <xf numFmtId="0" fontId="35" fillId="6" borderId="24" xfId="0" applyFont="1" applyFill="1" applyBorder="1" applyAlignment="1">
      <alignment horizontal="left" vertical="center" wrapText="1"/>
    </xf>
    <xf numFmtId="0" fontId="35" fillId="6" borderId="15"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5" fillId="6" borderId="16" xfId="0" applyFont="1" applyFill="1" applyBorder="1" applyAlignment="1">
      <alignment horizontal="left" vertical="center" wrapText="1"/>
    </xf>
    <xf numFmtId="0" fontId="35" fillId="6" borderId="19" xfId="0" applyFont="1" applyFill="1" applyBorder="1" applyAlignment="1">
      <alignment horizontal="left" vertical="center" wrapText="1"/>
    </xf>
    <xf numFmtId="0" fontId="35" fillId="6" borderId="25" xfId="0" applyFont="1" applyFill="1" applyBorder="1" applyAlignment="1">
      <alignment horizontal="left" vertical="center" wrapText="1"/>
    </xf>
    <xf numFmtId="0" fontId="35" fillId="6" borderId="20" xfId="0" applyFont="1" applyFill="1" applyBorder="1" applyAlignment="1">
      <alignment horizontal="left" vertical="center" wrapText="1"/>
    </xf>
    <xf numFmtId="0" fontId="23" fillId="10" borderId="0" xfId="0" applyFont="1" applyFill="1" applyAlignment="1">
      <alignment horizontal="left" vertical="center"/>
    </xf>
    <xf numFmtId="0" fontId="9" fillId="18" borderId="21" xfId="0" applyFont="1" applyFill="1" applyBorder="1" applyAlignment="1" applyProtection="1">
      <alignment horizontal="center" vertical="top" textRotation="255" wrapText="1"/>
    </xf>
    <xf numFmtId="0" fontId="9" fillId="18" borderId="34" xfId="0" applyFont="1" applyFill="1" applyBorder="1" applyAlignment="1" applyProtection="1">
      <alignment horizontal="center" vertical="top" textRotation="255" wrapText="1"/>
    </xf>
    <xf numFmtId="0" fontId="9" fillId="18" borderId="6" xfId="0" applyFont="1" applyFill="1" applyBorder="1" applyAlignment="1" applyProtection="1">
      <alignment horizontal="center" vertical="top" textRotation="255" wrapText="1"/>
    </xf>
    <xf numFmtId="0" fontId="72" fillId="5" borderId="21" xfId="0" applyFont="1" applyFill="1" applyBorder="1" applyAlignment="1" applyProtection="1">
      <alignment horizontal="center" vertical="top" textRotation="255" wrapText="1"/>
    </xf>
    <xf numFmtId="0" fontId="72" fillId="5" borderId="34" xfId="0" applyFont="1" applyFill="1" applyBorder="1" applyAlignment="1" applyProtection="1">
      <alignment horizontal="center" vertical="top" textRotation="255" wrapText="1"/>
    </xf>
    <xf numFmtId="0" fontId="72" fillId="5" borderId="6" xfId="0" applyFont="1" applyFill="1" applyBorder="1" applyAlignment="1" applyProtection="1">
      <alignment horizontal="center" vertical="top" textRotation="255" wrapText="1"/>
    </xf>
    <xf numFmtId="0" fontId="9" fillId="18" borderId="7" xfId="0" applyFont="1" applyFill="1" applyBorder="1" applyAlignment="1" applyProtection="1">
      <alignment horizontal="center" vertical="top" textRotation="255" wrapText="1"/>
    </xf>
    <xf numFmtId="0" fontId="72" fillId="5" borderId="7" xfId="0" applyFont="1" applyFill="1" applyBorder="1" applyAlignment="1" applyProtection="1">
      <alignment horizontal="center" vertical="top" textRotation="255" wrapText="1"/>
    </xf>
    <xf numFmtId="49" fontId="17" fillId="10" borderId="22" xfId="0" applyNumberFormat="1" applyFont="1" applyFill="1" applyBorder="1" applyAlignment="1" applyProtection="1">
      <alignment horizontal="left" vertical="center"/>
    </xf>
    <xf numFmtId="49" fontId="17" fillId="10" borderId="23" xfId="0" applyNumberFormat="1" applyFont="1" applyFill="1" applyBorder="1" applyAlignment="1" applyProtection="1">
      <alignment horizontal="left" vertical="center"/>
    </xf>
    <xf numFmtId="0" fontId="13" fillId="8" borderId="15" xfId="0" applyFont="1" applyFill="1" applyBorder="1" applyAlignment="1" applyProtection="1">
      <alignment horizontal="left" vertical="center" wrapText="1"/>
    </xf>
    <xf numFmtId="0" fontId="13" fillId="8" borderId="0" xfId="0" applyFont="1" applyFill="1" applyBorder="1" applyAlignment="1" applyProtection="1">
      <alignment horizontal="left" vertical="center" wrapText="1"/>
    </xf>
    <xf numFmtId="0" fontId="23" fillId="10" borderId="0" xfId="0" applyFont="1" applyFill="1" applyBorder="1" applyAlignment="1" applyProtection="1">
      <alignment horizontal="left" vertical="center"/>
    </xf>
    <xf numFmtId="0" fontId="3" fillId="0" borderId="0" xfId="0" applyFont="1" applyBorder="1" applyAlignment="1">
      <alignment horizontal="left" vertical="top" wrapText="1"/>
    </xf>
    <xf numFmtId="0" fontId="32" fillId="10" borderId="26" xfId="0" applyFont="1" applyFill="1" applyBorder="1" applyAlignment="1">
      <alignment horizontal="left" wrapText="1"/>
    </xf>
    <xf numFmtId="0" fontId="32" fillId="10" borderId="27" xfId="0" applyFont="1" applyFill="1" applyBorder="1" applyAlignment="1">
      <alignment horizontal="left" wrapText="1"/>
    </xf>
    <xf numFmtId="0" fontId="32" fillId="10" borderId="32" xfId="0" applyFont="1" applyFill="1" applyBorder="1" applyAlignment="1">
      <alignment horizontal="left" wrapText="1"/>
    </xf>
    <xf numFmtId="0" fontId="2" fillId="8" borderId="15" xfId="0" applyFont="1" applyFill="1" applyBorder="1" applyAlignment="1">
      <alignment horizontal="left" vertical="center"/>
    </xf>
    <xf numFmtId="0" fontId="2" fillId="8" borderId="0" xfId="0" applyFont="1" applyFill="1" applyBorder="1" applyAlignment="1">
      <alignment horizontal="left" vertical="center"/>
    </xf>
    <xf numFmtId="0" fontId="32" fillId="10" borderId="25" xfId="0" applyFont="1" applyFill="1" applyBorder="1" applyAlignment="1">
      <alignment horizontal="left"/>
    </xf>
    <xf numFmtId="0" fontId="32" fillId="10" borderId="25" xfId="0" applyFont="1" applyFill="1" applyBorder="1" applyAlignment="1">
      <alignment horizontal="center"/>
    </xf>
    <xf numFmtId="0" fontId="32" fillId="10" borderId="22" xfId="0" applyFont="1" applyFill="1" applyBorder="1" applyAlignment="1">
      <alignment horizontal="center"/>
    </xf>
    <xf numFmtId="0" fontId="32" fillId="10" borderId="23" xfId="0" applyFont="1" applyFill="1" applyBorder="1" applyAlignment="1">
      <alignment horizontal="center"/>
    </xf>
    <xf numFmtId="0" fontId="3" fillId="4" borderId="22"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4" fillId="0" borderId="15" xfId="1" applyBorder="1" applyAlignment="1">
      <alignment horizontal="left" vertical="center" wrapText="1"/>
    </xf>
    <xf numFmtId="0" fontId="4" fillId="0" borderId="16" xfId="1" applyBorder="1" applyAlignment="1">
      <alignment horizontal="left" vertical="center" wrapText="1"/>
    </xf>
    <xf numFmtId="0" fontId="2" fillId="8" borderId="27" xfId="0" applyFont="1" applyFill="1" applyBorder="1" applyAlignment="1">
      <alignment horizontal="center" vertical="center" wrapText="1"/>
    </xf>
  </cellXfs>
  <cellStyles count="6">
    <cellStyle name="Accent1" xfId="5" builtinId="29"/>
    <cellStyle name="Hyperlink" xfId="1" builtinId="8"/>
    <cellStyle name="Komma" xfId="3" builtinId="3"/>
    <cellStyle name="Procent" xfId="4" builtinId="5"/>
    <cellStyle name="Standaard" xfId="0" builtinId="0"/>
    <cellStyle name="Standaard_Functieprofielen" xfId="2" xr:uid="{00000000-0005-0000-0000-000005000000}"/>
  </cellStyles>
  <dxfs count="11">
    <dxf>
      <fill>
        <patternFill>
          <fgColor rgb="FFFF9966"/>
          <bgColor rgb="FFFF0000"/>
        </patternFill>
      </fill>
    </dxf>
    <dxf>
      <fill>
        <patternFill>
          <fgColor rgb="FFFF9966"/>
          <bgColor rgb="FFFF0000"/>
        </patternFill>
      </fill>
    </dxf>
    <dxf>
      <fill>
        <patternFill patternType="solid">
          <fgColor auto="1"/>
          <bgColor rgb="FFFF0000"/>
        </patternFill>
      </fill>
    </dxf>
    <dxf>
      <fill>
        <patternFill patternType="solid">
          <fgColor auto="1"/>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CCECFF"/>
      <color rgb="FF000066"/>
      <color rgb="FFFF9966"/>
      <color rgb="FFFFCC99"/>
      <color rgb="FF99CCFF"/>
      <color rgb="FF99FF99"/>
      <color rgb="FFFFCCCC"/>
      <color rgb="FFFF9999"/>
      <color rgb="FF0000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828675</xdr:colOff>
      <xdr:row>0</xdr:row>
      <xdr:rowOff>0</xdr:rowOff>
    </xdr:from>
    <xdr:to>
      <xdr:col>8</xdr:col>
      <xdr:colOff>452300</xdr:colOff>
      <xdr:row>3</xdr:row>
      <xdr:rowOff>39363</xdr:rowOff>
    </xdr:to>
    <xdr:pic macro="[0]!Aanvraagdefinitief">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aturation sat="200000"/>
                  </a14:imgEffect>
                </a14:imgLayer>
              </a14:imgProps>
            </a:ext>
          </a:extLst>
        </a:blip>
        <a:srcRect l="24830" r="26563"/>
        <a:stretch/>
      </xdr:blipFill>
      <xdr:spPr>
        <a:xfrm>
          <a:off x="10262235" y="0"/>
          <a:ext cx="454205" cy="938523"/>
        </a:xfrm>
        <a:prstGeom prst="rect">
          <a:avLst/>
        </a:prstGeom>
        <a:solidFill>
          <a:srgbClr val="000066"/>
        </a:solidFill>
      </xdr:spPr>
    </xdr:pic>
    <xdr:clientData/>
  </xdr:twoCellAnchor>
  <xdr:twoCellAnchor>
    <xdr:from>
      <xdr:col>8</xdr:col>
      <xdr:colOff>28573</xdr:colOff>
      <xdr:row>63</xdr:row>
      <xdr:rowOff>209550</xdr:rowOff>
    </xdr:from>
    <xdr:to>
      <xdr:col>8</xdr:col>
      <xdr:colOff>533400</xdr:colOff>
      <xdr:row>81</xdr:row>
      <xdr:rowOff>333375</xdr:rowOff>
    </xdr:to>
    <xdr:sp macro="" textlink="">
      <xdr:nvSpPr>
        <xdr:cNvPr id="2" name="Bijschrift: pijl-links 1">
          <a:extLst>
            <a:ext uri="{FF2B5EF4-FFF2-40B4-BE49-F238E27FC236}">
              <a16:creationId xmlns:a16="http://schemas.microsoft.com/office/drawing/2014/main" id="{828FA0DB-3398-4B2A-ADAB-49A8535A6632}"/>
            </a:ext>
          </a:extLst>
        </xdr:cNvPr>
        <xdr:cNvSpPr/>
      </xdr:nvSpPr>
      <xdr:spPr>
        <a:xfrm>
          <a:off x="10153648" y="19230975"/>
          <a:ext cx="504827" cy="4705350"/>
        </a:xfrm>
        <a:prstGeom prst="leftArrowCallou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cene3d>
            <a:camera prst="orthographicFront"/>
            <a:lightRig rig="soft" dir="t">
              <a:rot lat="0" lon="0" rev="15600000"/>
            </a:lightRig>
          </a:scene3d>
          <a:sp3d extrusionH="57150" prstMaterial="softEdge">
            <a:bevelT w="25400" h="38100"/>
          </a:sp3d>
        </a:bodyPr>
        <a:lstStyle/>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E</a:t>
          </a:r>
          <a:b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b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I</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S</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E</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N</a:t>
          </a:r>
        </a:p>
      </xdr:txBody>
    </xdr:sp>
    <xdr:clientData/>
  </xdr:twoCellAnchor>
  <xdr:twoCellAnchor>
    <xdr:from>
      <xdr:col>8</xdr:col>
      <xdr:colOff>28574</xdr:colOff>
      <xdr:row>85</xdr:row>
      <xdr:rowOff>0</xdr:rowOff>
    </xdr:from>
    <xdr:to>
      <xdr:col>8</xdr:col>
      <xdr:colOff>533400</xdr:colOff>
      <xdr:row>99</xdr:row>
      <xdr:rowOff>0</xdr:rowOff>
    </xdr:to>
    <xdr:sp macro="" textlink="">
      <xdr:nvSpPr>
        <xdr:cNvPr id="8" name="Bijschrift: pijl-links 7">
          <a:extLst>
            <a:ext uri="{FF2B5EF4-FFF2-40B4-BE49-F238E27FC236}">
              <a16:creationId xmlns:a16="http://schemas.microsoft.com/office/drawing/2014/main" id="{3FDA0BED-490C-4A6B-837B-EE3B2918947A}"/>
            </a:ext>
          </a:extLst>
        </xdr:cNvPr>
        <xdr:cNvSpPr/>
      </xdr:nvSpPr>
      <xdr:spPr>
        <a:xfrm>
          <a:off x="10153649" y="24345900"/>
          <a:ext cx="504826" cy="5191125"/>
        </a:xfrm>
        <a:prstGeom prst="leftArrowCallout">
          <a:avLst/>
        </a:prstGeom>
        <a:solidFill>
          <a:srgbClr val="99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cene3d>
            <a:camera prst="orthographicFront"/>
            <a:lightRig rig="soft" dir="t">
              <a:rot lat="0" lon="0" rev="15600000"/>
            </a:lightRig>
          </a:scene3d>
          <a:sp3d extrusionH="57150" prstMaterial="softEdge">
            <a:bevelT w="25400" h="38100"/>
          </a:sp3d>
        </a:bodyPr>
        <a:lstStyle/>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W</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E</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N</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S</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E</a:t>
          </a:r>
        </a:p>
        <a:p>
          <a:pPr algn="ctr"/>
          <a:r>
            <a:rPr lang="nl-NL" sz="1400" b="1" cap="none" spc="0">
              <a:ln/>
              <a:solidFill>
                <a:schemeClr val="tx1"/>
              </a:solidFill>
              <a:effectLst/>
              <a:latin typeface="Verdana" panose="020B0604030504040204" pitchFamily="34" charset="0"/>
              <a:ea typeface="Verdana" panose="020B0604030504040204" pitchFamily="34" charset="0"/>
              <a:cs typeface="Verdana" panose="020B0604030504040204" pitchFamily="34" charset="0"/>
            </a:rPr>
            <a:t>N</a:t>
          </a:r>
        </a:p>
      </xdr:txBody>
    </xdr:sp>
    <xdr:clientData/>
  </xdr:twoCellAnchor>
  <xdr:twoCellAnchor>
    <xdr:from>
      <xdr:col>3</xdr:col>
      <xdr:colOff>1276350</xdr:colOff>
      <xdr:row>106</xdr:row>
      <xdr:rowOff>9525</xdr:rowOff>
    </xdr:from>
    <xdr:to>
      <xdr:col>4</xdr:col>
      <xdr:colOff>7619</xdr:colOff>
      <xdr:row>110</xdr:row>
      <xdr:rowOff>9525</xdr:rowOff>
    </xdr:to>
    <xdr:sp macro="" textlink="">
      <xdr:nvSpPr>
        <xdr:cNvPr id="3" name="Accolades 2">
          <a:extLst>
            <a:ext uri="{FF2B5EF4-FFF2-40B4-BE49-F238E27FC236}">
              <a16:creationId xmlns:a16="http://schemas.microsoft.com/office/drawing/2014/main" id="{07C39423-F53D-48E8-87C9-CC4609639CC1}"/>
            </a:ext>
          </a:extLst>
        </xdr:cNvPr>
        <xdr:cNvSpPr/>
      </xdr:nvSpPr>
      <xdr:spPr>
        <a:xfrm>
          <a:off x="7820025" y="31289625"/>
          <a:ext cx="45719" cy="657225"/>
        </a:xfrm>
        <a:prstGeom prst="brace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295276</xdr:rowOff>
    </xdr:from>
    <xdr:to>
      <xdr:col>2</xdr:col>
      <xdr:colOff>19050</xdr:colOff>
      <xdr:row>2</xdr:row>
      <xdr:rowOff>304800</xdr:rowOff>
    </xdr:to>
    <xdr:cxnSp macro="">
      <xdr:nvCxnSpPr>
        <xdr:cNvPr id="3" name="Rechte verbindingslijn met pijl 2">
          <a:extLst>
            <a:ext uri="{FF2B5EF4-FFF2-40B4-BE49-F238E27FC236}">
              <a16:creationId xmlns:a16="http://schemas.microsoft.com/office/drawing/2014/main" id="{F1C68020-B6C4-451D-AA75-61CAC78ABB9B}"/>
            </a:ext>
          </a:extLst>
        </xdr:cNvPr>
        <xdr:cNvCxnSpPr/>
      </xdr:nvCxnSpPr>
      <xdr:spPr>
        <a:xfrm flipV="1">
          <a:off x="1828800" y="914401"/>
          <a:ext cx="1847850" cy="95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385762</xdr:colOff>
      <xdr:row>2</xdr:row>
      <xdr:rowOff>19049</xdr:rowOff>
    </xdr:from>
    <xdr:to>
      <xdr:col>1</xdr:col>
      <xdr:colOff>904875</xdr:colOff>
      <xdr:row>2</xdr:row>
      <xdr:rowOff>257174</xdr:rowOff>
    </xdr:to>
    <xdr:sp macro="" textlink="">
      <xdr:nvSpPr>
        <xdr:cNvPr id="4" name="Tekstvak 3">
          <a:extLst>
            <a:ext uri="{FF2B5EF4-FFF2-40B4-BE49-F238E27FC236}">
              <a16:creationId xmlns:a16="http://schemas.microsoft.com/office/drawing/2014/main" id="{85B41508-42EA-4F1A-934F-3693701E8016}"/>
            </a:ext>
          </a:extLst>
        </xdr:cNvPr>
        <xdr:cNvSpPr txBox="1"/>
      </xdr:nvSpPr>
      <xdr:spPr>
        <a:xfrm>
          <a:off x="2424112" y="962024"/>
          <a:ext cx="51911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Nee</a:t>
          </a:r>
        </a:p>
      </xdr:txBody>
    </xdr:sp>
    <xdr:clientData/>
  </xdr:twoCellAnchor>
  <xdr:twoCellAnchor>
    <xdr:from>
      <xdr:col>1</xdr:col>
      <xdr:colOff>0</xdr:colOff>
      <xdr:row>4</xdr:row>
      <xdr:rowOff>285752</xdr:rowOff>
    </xdr:from>
    <xdr:to>
      <xdr:col>2</xdr:col>
      <xdr:colOff>0</xdr:colOff>
      <xdr:row>4</xdr:row>
      <xdr:rowOff>285752</xdr:rowOff>
    </xdr:to>
    <xdr:cxnSp macro="">
      <xdr:nvCxnSpPr>
        <xdr:cNvPr id="5" name="Rechte verbindingslijn met pijl 4">
          <a:extLst>
            <a:ext uri="{FF2B5EF4-FFF2-40B4-BE49-F238E27FC236}">
              <a16:creationId xmlns:a16="http://schemas.microsoft.com/office/drawing/2014/main" id="{1E20323A-9AF5-43E7-A97D-7696351BC5E6}"/>
            </a:ext>
          </a:extLst>
        </xdr:cNvPr>
        <xdr:cNvCxnSpPr/>
      </xdr:nvCxnSpPr>
      <xdr:spPr>
        <a:xfrm>
          <a:off x="1828800" y="1819277"/>
          <a:ext cx="1828800"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376237</xdr:colOff>
      <xdr:row>4</xdr:row>
      <xdr:rowOff>9525</xdr:rowOff>
    </xdr:from>
    <xdr:to>
      <xdr:col>1</xdr:col>
      <xdr:colOff>895350</xdr:colOff>
      <xdr:row>4</xdr:row>
      <xdr:rowOff>247650</xdr:rowOff>
    </xdr:to>
    <xdr:sp macro="" textlink="">
      <xdr:nvSpPr>
        <xdr:cNvPr id="6" name="Tekstvak 5">
          <a:extLst>
            <a:ext uri="{FF2B5EF4-FFF2-40B4-BE49-F238E27FC236}">
              <a16:creationId xmlns:a16="http://schemas.microsoft.com/office/drawing/2014/main" id="{63859A27-E17C-4717-8384-4637D4BECDDC}"/>
            </a:ext>
          </a:extLst>
        </xdr:cNvPr>
        <xdr:cNvSpPr txBox="1"/>
      </xdr:nvSpPr>
      <xdr:spPr>
        <a:xfrm>
          <a:off x="2414587" y="1866900"/>
          <a:ext cx="51911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Nee</a:t>
          </a:r>
        </a:p>
      </xdr:txBody>
    </xdr:sp>
    <xdr:clientData/>
  </xdr:twoCellAnchor>
  <xdr:twoCellAnchor>
    <xdr:from>
      <xdr:col>0</xdr:col>
      <xdr:colOff>752475</xdr:colOff>
      <xdr:row>3</xdr:row>
      <xdr:rowOff>1</xdr:rowOff>
    </xdr:from>
    <xdr:to>
      <xdr:col>0</xdr:col>
      <xdr:colOff>752475</xdr:colOff>
      <xdr:row>4</xdr:row>
      <xdr:rowOff>9525</xdr:rowOff>
    </xdr:to>
    <xdr:cxnSp macro="">
      <xdr:nvCxnSpPr>
        <xdr:cNvPr id="7" name="Rechte verbindingslijn met pijl 6">
          <a:extLst>
            <a:ext uri="{FF2B5EF4-FFF2-40B4-BE49-F238E27FC236}">
              <a16:creationId xmlns:a16="http://schemas.microsoft.com/office/drawing/2014/main" id="{1A159600-D116-45A0-A5A6-FE470A3A0F82}"/>
            </a:ext>
          </a:extLst>
        </xdr:cNvPr>
        <xdr:cNvCxnSpPr/>
      </xdr:nvCxnSpPr>
      <xdr:spPr>
        <a:xfrm>
          <a:off x="752475" y="1371601"/>
          <a:ext cx="0" cy="4667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800100</xdr:colOff>
      <xdr:row>3</xdr:row>
      <xdr:rowOff>76200</xdr:rowOff>
    </xdr:from>
    <xdr:to>
      <xdr:col>0</xdr:col>
      <xdr:colOff>1128713</xdr:colOff>
      <xdr:row>3</xdr:row>
      <xdr:rowOff>314325</xdr:rowOff>
    </xdr:to>
    <xdr:sp macro="" textlink="">
      <xdr:nvSpPr>
        <xdr:cNvPr id="9" name="Tekstvak 8">
          <a:extLst>
            <a:ext uri="{FF2B5EF4-FFF2-40B4-BE49-F238E27FC236}">
              <a16:creationId xmlns:a16="http://schemas.microsoft.com/office/drawing/2014/main" id="{9EFB5FDF-D494-43F9-8D19-B774AE5EAB9D}"/>
            </a:ext>
          </a:extLst>
        </xdr:cNvPr>
        <xdr:cNvSpPr txBox="1"/>
      </xdr:nvSpPr>
      <xdr:spPr>
        <a:xfrm>
          <a:off x="800100" y="1447800"/>
          <a:ext cx="32861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Ja</a:t>
          </a:r>
        </a:p>
      </xdr:txBody>
    </xdr:sp>
    <xdr:clientData/>
  </xdr:twoCellAnchor>
  <xdr:twoCellAnchor>
    <xdr:from>
      <xdr:col>0</xdr:col>
      <xdr:colOff>762000</xdr:colOff>
      <xdr:row>5</xdr:row>
      <xdr:rowOff>19050</xdr:rowOff>
    </xdr:from>
    <xdr:to>
      <xdr:col>2</xdr:col>
      <xdr:colOff>0</xdr:colOff>
      <xdr:row>7</xdr:row>
      <xdr:rowOff>257175</xdr:rowOff>
    </xdr:to>
    <xdr:cxnSp macro="">
      <xdr:nvCxnSpPr>
        <xdr:cNvPr id="13" name="Verbindingslijn: gebogen 12">
          <a:extLst>
            <a:ext uri="{FF2B5EF4-FFF2-40B4-BE49-F238E27FC236}">
              <a16:creationId xmlns:a16="http://schemas.microsoft.com/office/drawing/2014/main" id="{B3C85150-1E14-4440-92D5-8748B16940A1}"/>
            </a:ext>
          </a:extLst>
        </xdr:cNvPr>
        <xdr:cNvCxnSpPr/>
      </xdr:nvCxnSpPr>
      <xdr:spPr>
        <a:xfrm>
          <a:off x="762000" y="2009775"/>
          <a:ext cx="2895600" cy="809625"/>
        </a:xfrm>
        <a:prstGeom prst="bentConnector3">
          <a:avLst>
            <a:gd name="adj1" fmla="val 329"/>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6</xdr:row>
      <xdr:rowOff>104775</xdr:rowOff>
    </xdr:from>
    <xdr:to>
      <xdr:col>1</xdr:col>
      <xdr:colOff>776288</xdr:colOff>
      <xdr:row>7</xdr:row>
      <xdr:rowOff>228600</xdr:rowOff>
    </xdr:to>
    <xdr:sp macro="" textlink="">
      <xdr:nvSpPr>
        <xdr:cNvPr id="24" name="Tekstvak 23">
          <a:extLst>
            <a:ext uri="{FF2B5EF4-FFF2-40B4-BE49-F238E27FC236}">
              <a16:creationId xmlns:a16="http://schemas.microsoft.com/office/drawing/2014/main" id="{998C9BB2-0E15-4E23-93B7-8257800F2E72}"/>
            </a:ext>
          </a:extLst>
        </xdr:cNvPr>
        <xdr:cNvSpPr txBox="1"/>
      </xdr:nvSpPr>
      <xdr:spPr>
        <a:xfrm>
          <a:off x="2486025" y="2876550"/>
          <a:ext cx="32861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Ja</a:t>
          </a:r>
        </a:p>
      </xdr:txBody>
    </xdr:sp>
    <xdr:clientData/>
  </xdr:twoCellAnchor>
  <xdr:twoCellAnchor>
    <xdr:from>
      <xdr:col>1</xdr:col>
      <xdr:colOff>0</xdr:colOff>
      <xdr:row>12</xdr:row>
      <xdr:rowOff>285752</xdr:rowOff>
    </xdr:from>
    <xdr:to>
      <xdr:col>2</xdr:col>
      <xdr:colOff>0</xdr:colOff>
      <xdr:row>12</xdr:row>
      <xdr:rowOff>285752</xdr:rowOff>
    </xdr:to>
    <xdr:cxnSp macro="">
      <xdr:nvCxnSpPr>
        <xdr:cNvPr id="25" name="Rechte verbindingslijn met pijl 24">
          <a:extLst>
            <a:ext uri="{FF2B5EF4-FFF2-40B4-BE49-F238E27FC236}">
              <a16:creationId xmlns:a16="http://schemas.microsoft.com/office/drawing/2014/main" id="{A475F434-07FC-4C97-B35E-C2F400E58B42}"/>
            </a:ext>
          </a:extLst>
        </xdr:cNvPr>
        <xdr:cNvCxnSpPr/>
      </xdr:nvCxnSpPr>
      <xdr:spPr>
        <a:xfrm>
          <a:off x="1828800" y="5133977"/>
          <a:ext cx="1828800"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347662</xdr:colOff>
      <xdr:row>11</xdr:row>
      <xdr:rowOff>95250</xdr:rowOff>
    </xdr:from>
    <xdr:to>
      <xdr:col>1</xdr:col>
      <xdr:colOff>866775</xdr:colOff>
      <xdr:row>12</xdr:row>
      <xdr:rowOff>228600</xdr:rowOff>
    </xdr:to>
    <xdr:sp macro="" textlink="">
      <xdr:nvSpPr>
        <xdr:cNvPr id="26" name="Tekstvak 25">
          <a:extLst>
            <a:ext uri="{FF2B5EF4-FFF2-40B4-BE49-F238E27FC236}">
              <a16:creationId xmlns:a16="http://schemas.microsoft.com/office/drawing/2014/main" id="{51B6FE9E-C464-41C0-BA56-E7BC42D7D6CC}"/>
            </a:ext>
          </a:extLst>
        </xdr:cNvPr>
        <xdr:cNvSpPr txBox="1"/>
      </xdr:nvSpPr>
      <xdr:spPr>
        <a:xfrm>
          <a:off x="2386012" y="4810125"/>
          <a:ext cx="51911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Ja</a:t>
          </a:r>
        </a:p>
      </xdr:txBody>
    </xdr:sp>
    <xdr:clientData/>
  </xdr:twoCellAnchor>
  <xdr:twoCellAnchor>
    <xdr:from>
      <xdr:col>0</xdr:col>
      <xdr:colOff>752475</xdr:colOff>
      <xdr:row>13</xdr:row>
      <xdr:rowOff>9525</xdr:rowOff>
    </xdr:from>
    <xdr:to>
      <xdr:col>0</xdr:col>
      <xdr:colOff>752475</xdr:colOff>
      <xdr:row>21</xdr:row>
      <xdr:rowOff>9525</xdr:rowOff>
    </xdr:to>
    <xdr:cxnSp macro="">
      <xdr:nvCxnSpPr>
        <xdr:cNvPr id="27" name="Rechte verbindingslijn met pijl 26">
          <a:extLst>
            <a:ext uri="{FF2B5EF4-FFF2-40B4-BE49-F238E27FC236}">
              <a16:creationId xmlns:a16="http://schemas.microsoft.com/office/drawing/2014/main" id="{A220CA53-60BB-4A37-A883-4DBCE5006F79}"/>
            </a:ext>
          </a:extLst>
        </xdr:cNvPr>
        <xdr:cNvCxnSpPr/>
      </xdr:nvCxnSpPr>
      <xdr:spPr>
        <a:xfrm>
          <a:off x="752475" y="4962525"/>
          <a:ext cx="0" cy="36576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800100</xdr:colOff>
      <xdr:row>16</xdr:row>
      <xdr:rowOff>123825</xdr:rowOff>
    </xdr:from>
    <xdr:to>
      <xdr:col>0</xdr:col>
      <xdr:colOff>1247775</xdr:colOff>
      <xdr:row>16</xdr:row>
      <xdr:rowOff>361950</xdr:rowOff>
    </xdr:to>
    <xdr:sp macro="" textlink="">
      <xdr:nvSpPr>
        <xdr:cNvPr id="28" name="Tekstvak 27">
          <a:extLst>
            <a:ext uri="{FF2B5EF4-FFF2-40B4-BE49-F238E27FC236}">
              <a16:creationId xmlns:a16="http://schemas.microsoft.com/office/drawing/2014/main" id="{598F6887-9EA7-4350-8352-E99D9C2CBC63}"/>
            </a:ext>
          </a:extLst>
        </xdr:cNvPr>
        <xdr:cNvSpPr txBox="1"/>
      </xdr:nvSpPr>
      <xdr:spPr>
        <a:xfrm>
          <a:off x="800100" y="644842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Nee</a:t>
          </a:r>
        </a:p>
      </xdr:txBody>
    </xdr:sp>
    <xdr:clientData/>
  </xdr:twoCellAnchor>
  <xdr:twoCellAnchor>
    <xdr:from>
      <xdr:col>7</xdr:col>
      <xdr:colOff>895350</xdr:colOff>
      <xdr:row>3</xdr:row>
      <xdr:rowOff>9526</xdr:rowOff>
    </xdr:from>
    <xdr:to>
      <xdr:col>7</xdr:col>
      <xdr:colOff>895350</xdr:colOff>
      <xdr:row>4</xdr:row>
      <xdr:rowOff>19050</xdr:rowOff>
    </xdr:to>
    <xdr:cxnSp macro="">
      <xdr:nvCxnSpPr>
        <xdr:cNvPr id="30" name="Rechte verbindingslijn met pijl 29">
          <a:extLst>
            <a:ext uri="{FF2B5EF4-FFF2-40B4-BE49-F238E27FC236}">
              <a16:creationId xmlns:a16="http://schemas.microsoft.com/office/drawing/2014/main" id="{9BEE4FD8-BDC2-4FFA-B6DB-6D2388D0C0BF}"/>
            </a:ext>
          </a:extLst>
        </xdr:cNvPr>
        <xdr:cNvCxnSpPr/>
      </xdr:nvCxnSpPr>
      <xdr:spPr>
        <a:xfrm>
          <a:off x="12353925" y="1085851"/>
          <a:ext cx="0" cy="4667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1790700</xdr:colOff>
      <xdr:row>0</xdr:row>
      <xdr:rowOff>238125</xdr:rowOff>
    </xdr:from>
    <xdr:to>
      <xdr:col>7</xdr:col>
      <xdr:colOff>895350</xdr:colOff>
      <xdr:row>2</xdr:row>
      <xdr:rowOff>0</xdr:rowOff>
    </xdr:to>
    <xdr:cxnSp macro="">
      <xdr:nvCxnSpPr>
        <xdr:cNvPr id="31" name="Verbindingslijn: gebogen 30">
          <a:extLst>
            <a:ext uri="{FF2B5EF4-FFF2-40B4-BE49-F238E27FC236}">
              <a16:creationId xmlns:a16="http://schemas.microsoft.com/office/drawing/2014/main" id="{D70FFF3D-3502-452B-96B2-58F5DEA7AAEE}"/>
            </a:ext>
          </a:extLst>
        </xdr:cNvPr>
        <xdr:cNvCxnSpPr/>
      </xdr:nvCxnSpPr>
      <xdr:spPr>
        <a:xfrm>
          <a:off x="3829050" y="238125"/>
          <a:ext cx="8353425" cy="704850"/>
        </a:xfrm>
        <a:prstGeom prst="bentConnector3">
          <a:avLst>
            <a:gd name="adj1" fmla="val 9994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3</xdr:row>
      <xdr:rowOff>9526</xdr:rowOff>
    </xdr:from>
    <xdr:to>
      <xdr:col>0</xdr:col>
      <xdr:colOff>752475</xdr:colOff>
      <xdr:row>4</xdr:row>
      <xdr:rowOff>19050</xdr:rowOff>
    </xdr:to>
    <xdr:cxnSp macro="">
      <xdr:nvCxnSpPr>
        <xdr:cNvPr id="35" name="Rechte verbindingslijn met pijl 34">
          <a:extLst>
            <a:ext uri="{FF2B5EF4-FFF2-40B4-BE49-F238E27FC236}">
              <a16:creationId xmlns:a16="http://schemas.microsoft.com/office/drawing/2014/main" id="{2CA86BBE-7AF8-4F8B-8D1B-281B9E72B61E}"/>
            </a:ext>
          </a:extLst>
        </xdr:cNvPr>
        <xdr:cNvCxnSpPr/>
      </xdr:nvCxnSpPr>
      <xdr:spPr>
        <a:xfrm>
          <a:off x="752475" y="1371601"/>
          <a:ext cx="0" cy="4667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xdr:row>
      <xdr:rowOff>9525</xdr:rowOff>
    </xdr:from>
    <xdr:to>
      <xdr:col>0</xdr:col>
      <xdr:colOff>752475</xdr:colOff>
      <xdr:row>2</xdr:row>
      <xdr:rowOff>28574</xdr:rowOff>
    </xdr:to>
    <xdr:cxnSp macro="">
      <xdr:nvCxnSpPr>
        <xdr:cNvPr id="36" name="Rechte verbindingslijn met pijl 35">
          <a:extLst>
            <a:ext uri="{FF2B5EF4-FFF2-40B4-BE49-F238E27FC236}">
              <a16:creationId xmlns:a16="http://schemas.microsoft.com/office/drawing/2014/main" id="{48B8E7DB-A26B-4DBD-97AD-D33B768F5E7C}"/>
            </a:ext>
          </a:extLst>
        </xdr:cNvPr>
        <xdr:cNvCxnSpPr/>
      </xdr:nvCxnSpPr>
      <xdr:spPr>
        <a:xfrm>
          <a:off x="752475" y="466725"/>
          <a:ext cx="0" cy="46672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1304925</xdr:colOff>
      <xdr:row>0</xdr:row>
      <xdr:rowOff>276225</xdr:rowOff>
    </xdr:from>
    <xdr:to>
      <xdr:col>4</xdr:col>
      <xdr:colOff>657225</xdr:colOff>
      <xdr:row>1</xdr:row>
      <xdr:rowOff>57150</xdr:rowOff>
    </xdr:to>
    <xdr:sp macro="" textlink="">
      <xdr:nvSpPr>
        <xdr:cNvPr id="39" name="Tekstvak 38">
          <a:extLst>
            <a:ext uri="{FF2B5EF4-FFF2-40B4-BE49-F238E27FC236}">
              <a16:creationId xmlns:a16="http://schemas.microsoft.com/office/drawing/2014/main" id="{0291B37F-92C5-4F3D-877E-08437C92C429}"/>
            </a:ext>
          </a:extLst>
        </xdr:cNvPr>
        <xdr:cNvSpPr txBox="1"/>
      </xdr:nvSpPr>
      <xdr:spPr>
        <a:xfrm>
          <a:off x="7000875" y="276225"/>
          <a:ext cx="1181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b="1">
              <a:solidFill>
                <a:srgbClr val="FF0000"/>
              </a:solidFill>
            </a:rPr>
            <a:t>Niet</a:t>
          </a:r>
          <a:r>
            <a:rPr lang="nl-NL" sz="1100" b="1" baseline="0">
              <a:solidFill>
                <a:srgbClr val="FF0000"/>
              </a:solidFill>
            </a:rPr>
            <a:t> doen !!</a:t>
          </a:r>
          <a:endParaRPr lang="nl-NL" sz="1100" b="1">
            <a:solidFill>
              <a:srgbClr val="FF0000"/>
            </a:solidFill>
          </a:endParaRPr>
        </a:p>
      </xdr:txBody>
    </xdr:sp>
    <xdr:clientData/>
  </xdr:twoCellAnchor>
  <xdr:twoCellAnchor>
    <xdr:from>
      <xdr:col>1</xdr:col>
      <xdr:colOff>0</xdr:colOff>
      <xdr:row>21</xdr:row>
      <xdr:rowOff>285752</xdr:rowOff>
    </xdr:from>
    <xdr:to>
      <xdr:col>2</xdr:col>
      <xdr:colOff>0</xdr:colOff>
      <xdr:row>21</xdr:row>
      <xdr:rowOff>285752</xdr:rowOff>
    </xdr:to>
    <xdr:cxnSp macro="">
      <xdr:nvCxnSpPr>
        <xdr:cNvPr id="40" name="Rechte verbindingslijn met pijl 39">
          <a:extLst>
            <a:ext uri="{FF2B5EF4-FFF2-40B4-BE49-F238E27FC236}">
              <a16:creationId xmlns:a16="http://schemas.microsoft.com/office/drawing/2014/main" id="{11777D7A-9A77-4CE7-8FFB-BAB03938FFBC}"/>
            </a:ext>
          </a:extLst>
        </xdr:cNvPr>
        <xdr:cNvCxnSpPr/>
      </xdr:nvCxnSpPr>
      <xdr:spPr>
        <a:xfrm>
          <a:off x="2038350" y="8858252"/>
          <a:ext cx="1828800"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519112</xdr:colOff>
      <xdr:row>21</xdr:row>
      <xdr:rowOff>9525</xdr:rowOff>
    </xdr:from>
    <xdr:to>
      <xdr:col>1</xdr:col>
      <xdr:colOff>828675</xdr:colOff>
      <xdr:row>21</xdr:row>
      <xdr:rowOff>247650</xdr:rowOff>
    </xdr:to>
    <xdr:sp macro="" textlink="">
      <xdr:nvSpPr>
        <xdr:cNvPr id="41" name="Tekstvak 40">
          <a:extLst>
            <a:ext uri="{FF2B5EF4-FFF2-40B4-BE49-F238E27FC236}">
              <a16:creationId xmlns:a16="http://schemas.microsoft.com/office/drawing/2014/main" id="{068118C8-6B77-4AD4-93BC-62C4A72B0026}"/>
            </a:ext>
          </a:extLst>
        </xdr:cNvPr>
        <xdr:cNvSpPr txBox="1"/>
      </xdr:nvSpPr>
      <xdr:spPr>
        <a:xfrm>
          <a:off x="2557462" y="8582025"/>
          <a:ext cx="30956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Ja</a:t>
          </a:r>
        </a:p>
      </xdr:txBody>
    </xdr:sp>
    <xdr:clientData/>
  </xdr:twoCellAnchor>
  <xdr:twoCellAnchor>
    <xdr:from>
      <xdr:col>0</xdr:col>
      <xdr:colOff>790575</xdr:colOff>
      <xdr:row>22</xdr:row>
      <xdr:rowOff>295275</xdr:rowOff>
    </xdr:from>
    <xdr:to>
      <xdr:col>0</xdr:col>
      <xdr:colOff>1238250</xdr:colOff>
      <xdr:row>23</xdr:row>
      <xdr:rowOff>76200</xdr:rowOff>
    </xdr:to>
    <xdr:sp macro="" textlink="">
      <xdr:nvSpPr>
        <xdr:cNvPr id="42" name="Tekstvak 41">
          <a:extLst>
            <a:ext uri="{FF2B5EF4-FFF2-40B4-BE49-F238E27FC236}">
              <a16:creationId xmlns:a16="http://schemas.microsoft.com/office/drawing/2014/main" id="{A02F1BC6-1D21-45BA-928B-A1218C6470C3}"/>
            </a:ext>
          </a:extLst>
        </xdr:cNvPr>
        <xdr:cNvSpPr txBox="1"/>
      </xdr:nvSpPr>
      <xdr:spPr>
        <a:xfrm>
          <a:off x="790575" y="9324975"/>
          <a:ext cx="4476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Nee</a:t>
          </a:r>
        </a:p>
      </xdr:txBody>
    </xdr:sp>
    <xdr:clientData/>
  </xdr:twoCellAnchor>
  <xdr:twoCellAnchor>
    <xdr:from>
      <xdr:col>0</xdr:col>
      <xdr:colOff>762000</xdr:colOff>
      <xdr:row>22</xdr:row>
      <xdr:rowOff>9525</xdr:rowOff>
    </xdr:from>
    <xdr:to>
      <xdr:col>0</xdr:col>
      <xdr:colOff>762000</xdr:colOff>
      <xdr:row>25</xdr:row>
      <xdr:rowOff>9525</xdr:rowOff>
    </xdr:to>
    <xdr:cxnSp macro="">
      <xdr:nvCxnSpPr>
        <xdr:cNvPr id="43" name="Rechte verbindingslijn met pijl 42">
          <a:extLst>
            <a:ext uri="{FF2B5EF4-FFF2-40B4-BE49-F238E27FC236}">
              <a16:creationId xmlns:a16="http://schemas.microsoft.com/office/drawing/2014/main" id="{CF90060A-1AE6-48C6-AF11-27E80C1B7E03}"/>
            </a:ext>
          </a:extLst>
        </xdr:cNvPr>
        <xdr:cNvCxnSpPr/>
      </xdr:nvCxnSpPr>
      <xdr:spPr>
        <a:xfrm>
          <a:off x="762000" y="9039225"/>
          <a:ext cx="0" cy="10096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25</xdr:row>
      <xdr:rowOff>276227</xdr:rowOff>
    </xdr:from>
    <xdr:to>
      <xdr:col>2</xdr:col>
      <xdr:colOff>0</xdr:colOff>
      <xdr:row>25</xdr:row>
      <xdr:rowOff>276227</xdr:rowOff>
    </xdr:to>
    <xdr:cxnSp macro="">
      <xdr:nvCxnSpPr>
        <xdr:cNvPr id="46" name="Rechte verbindingslijn met pijl 45">
          <a:extLst>
            <a:ext uri="{FF2B5EF4-FFF2-40B4-BE49-F238E27FC236}">
              <a16:creationId xmlns:a16="http://schemas.microsoft.com/office/drawing/2014/main" id="{D5D386F4-4E29-43D8-B8EC-E017D2C05574}"/>
            </a:ext>
          </a:extLst>
        </xdr:cNvPr>
        <xdr:cNvCxnSpPr/>
      </xdr:nvCxnSpPr>
      <xdr:spPr>
        <a:xfrm>
          <a:off x="2038350" y="10315577"/>
          <a:ext cx="923925"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528637</xdr:colOff>
      <xdr:row>25</xdr:row>
      <xdr:rowOff>9525</xdr:rowOff>
    </xdr:from>
    <xdr:to>
      <xdr:col>1</xdr:col>
      <xdr:colOff>838200</xdr:colOff>
      <xdr:row>25</xdr:row>
      <xdr:rowOff>247650</xdr:rowOff>
    </xdr:to>
    <xdr:sp macro="" textlink="">
      <xdr:nvSpPr>
        <xdr:cNvPr id="47" name="Tekstvak 46">
          <a:extLst>
            <a:ext uri="{FF2B5EF4-FFF2-40B4-BE49-F238E27FC236}">
              <a16:creationId xmlns:a16="http://schemas.microsoft.com/office/drawing/2014/main" id="{89BBA8A5-6EBF-4D7A-8860-5F573275D24C}"/>
            </a:ext>
          </a:extLst>
        </xdr:cNvPr>
        <xdr:cNvSpPr txBox="1"/>
      </xdr:nvSpPr>
      <xdr:spPr>
        <a:xfrm>
          <a:off x="2566987" y="10048875"/>
          <a:ext cx="30956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100"/>
            <a:t>Ja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101600</xdr:colOff>
      <xdr:row>0</xdr:row>
      <xdr:rowOff>0</xdr:rowOff>
    </xdr:from>
    <xdr:to>
      <xdr:col>2</xdr:col>
      <xdr:colOff>574326</xdr:colOff>
      <xdr:row>4</xdr:row>
      <xdr:rowOff>112388</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24830" r="26563"/>
        <a:stretch/>
      </xdr:blipFill>
      <xdr:spPr>
        <a:xfrm>
          <a:off x="9232900" y="0"/>
          <a:ext cx="472726" cy="9378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895350</xdr:colOff>
      <xdr:row>0</xdr:row>
      <xdr:rowOff>0</xdr:rowOff>
    </xdr:from>
    <xdr:to>
      <xdr:col>12</xdr:col>
      <xdr:colOff>6001</xdr:colOff>
      <xdr:row>3</xdr:row>
      <xdr:rowOff>198113</xdr:rowOff>
    </xdr:to>
    <xdr:pic>
      <xdr:nvPicPr>
        <xdr:cNvPr id="3" name="Afbeelding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srcRect l="24830" r="26563"/>
        <a:stretch/>
      </xdr:blipFill>
      <xdr:spPr>
        <a:xfrm>
          <a:off x="21002625" y="0"/>
          <a:ext cx="472726" cy="931538"/>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iuc-inhuur@iuc-noord.n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filterMode="1">
    <pageSetUpPr fitToPage="1"/>
  </sheetPr>
  <dimension ref="A1:Q158"/>
  <sheetViews>
    <sheetView tabSelected="1" zoomScaleNormal="100" zoomScalePageLayoutView="150" workbookViewId="0">
      <selection activeCell="D43" sqref="D43:H43"/>
    </sheetView>
  </sheetViews>
  <sheetFormatPr defaultColWidth="10.875" defaultRowHeight="17.100000000000001" customHeight="1"/>
  <cols>
    <col min="1" max="1" width="22.75" style="14" customWidth="1"/>
    <col min="2" max="2" width="32.625" style="179" customWidth="1"/>
    <col min="3" max="3" width="30.5" style="179" customWidth="1"/>
    <col min="4" max="4" width="17.25" style="179" customWidth="1"/>
    <col min="5" max="5" width="2" style="179" customWidth="1"/>
    <col min="6" max="6" width="13.25" style="179" customWidth="1"/>
    <col min="7" max="7" width="5.625" style="179" customWidth="1"/>
    <col min="8" max="8" width="10.875" style="23" customWidth="1"/>
    <col min="9" max="9" width="6.875" style="179" customWidth="1"/>
    <col min="10" max="10" width="1" style="215" customWidth="1"/>
    <col min="11" max="11" width="10.375" style="139" customWidth="1"/>
    <col min="12" max="12" width="10.375" style="324" customWidth="1"/>
    <col min="13" max="17" width="10.875" style="324"/>
    <col min="18" max="16384" width="10.875" style="179"/>
  </cols>
  <sheetData>
    <row r="1" spans="1:17" ht="33" customHeight="1">
      <c r="A1" s="361" t="s">
        <v>202</v>
      </c>
      <c r="B1" s="362" t="s">
        <v>649</v>
      </c>
      <c r="C1" s="266" t="s">
        <v>598</v>
      </c>
      <c r="D1" s="454"/>
      <c r="E1" s="455"/>
      <c r="F1" s="455"/>
      <c r="G1" s="455"/>
      <c r="H1" s="214" t="s">
        <v>614</v>
      </c>
      <c r="I1" s="212"/>
    </row>
    <row r="2" spans="1:17" ht="10.5" customHeight="1">
      <c r="A2" s="290" t="str">
        <f>CONCATENATE("AV",D1)</f>
        <v>AV</v>
      </c>
      <c r="B2" s="289" t="str">
        <f>'Brongegevens dienst'!A10</f>
        <v>K:\5 Inkooptrajecten\5.7 Inhuur\ICT\CJIB\</v>
      </c>
      <c r="C2" s="360" t="str">
        <f>CONCATENATE("RI",D1)</f>
        <v>RI</v>
      </c>
      <c r="D2" s="203"/>
      <c r="E2" s="203"/>
      <c r="F2" s="203"/>
      <c r="G2" s="203"/>
      <c r="H2" s="180"/>
      <c r="I2" s="254" t="str">
        <f>'Brongegevens dienst'!A10</f>
        <v>K:\5 Inkooptrajecten\5.7 Inhuur\ICT\CJIB\</v>
      </c>
    </row>
    <row r="3" spans="1:17" ht="27.75" customHeight="1">
      <c r="A3" s="314" t="s">
        <v>244</v>
      </c>
      <c r="B3" s="178" t="s">
        <v>17</v>
      </c>
      <c r="C3" s="312" t="s">
        <v>608</v>
      </c>
      <c r="D3" s="456"/>
      <c r="E3" s="457"/>
      <c r="F3" s="457"/>
      <c r="G3" s="458"/>
      <c r="H3" s="60" t="s">
        <v>613</v>
      </c>
      <c r="I3" s="254" t="str">
        <f>CONCATENATE("AV",D1)</f>
        <v>AV</v>
      </c>
      <c r="K3" s="328"/>
    </row>
    <row r="4" spans="1:17" ht="10.5" customHeight="1">
      <c r="A4" s="281"/>
      <c r="B4" s="253"/>
      <c r="C4" s="283"/>
      <c r="D4" s="203"/>
      <c r="E4" s="203"/>
      <c r="F4" s="203"/>
      <c r="G4" s="203"/>
      <c r="H4" s="180"/>
      <c r="I4" s="254">
        <f>'Brongegevens dienst'!A12</f>
        <v>0</v>
      </c>
    </row>
    <row r="5" spans="1:17" ht="27.75" customHeight="1">
      <c r="A5" s="282" t="s">
        <v>479</v>
      </c>
      <c r="B5" s="190" t="s">
        <v>235</v>
      </c>
      <c r="C5" s="312" t="s">
        <v>596</v>
      </c>
      <c r="D5" s="389"/>
      <c r="E5" s="390"/>
      <c r="F5" s="390"/>
      <c r="G5" s="390"/>
      <c r="H5" s="391"/>
      <c r="I5" s="258" t="str">
        <f>'Brongegevens dienst'!A10</f>
        <v>K:\5 Inkooptrajecten\5.7 Inhuur\ICT\CJIB\</v>
      </c>
    </row>
    <row r="6" spans="1:17" ht="27.75" customHeight="1">
      <c r="A6" s="282" t="s">
        <v>632</v>
      </c>
      <c r="B6" s="6"/>
      <c r="C6" s="359" t="str">
        <f>IF(B6&gt;0,"Ja","Nee")</f>
        <v>Nee</v>
      </c>
      <c r="D6" s="195"/>
      <c r="E6" s="195"/>
      <c r="F6" s="195"/>
      <c r="G6" s="195"/>
      <c r="H6" s="256"/>
      <c r="I6" s="182"/>
    </row>
    <row r="7" spans="1:17" s="13" customFormat="1" ht="26.45" customHeight="1">
      <c r="A7" s="282" t="s">
        <v>480</v>
      </c>
      <c r="B7" s="178" t="s">
        <v>17</v>
      </c>
      <c r="C7" s="312" t="s">
        <v>597</v>
      </c>
      <c r="D7" s="389"/>
      <c r="E7" s="390"/>
      <c r="F7" s="390"/>
      <c r="G7" s="390"/>
      <c r="H7" s="391"/>
      <c r="I7" s="62"/>
      <c r="J7" s="215"/>
      <c r="K7" s="139"/>
      <c r="L7" s="138"/>
      <c r="M7" s="138"/>
      <c r="N7" s="138"/>
      <c r="O7" s="138"/>
      <c r="P7" s="138"/>
      <c r="Q7" s="138"/>
    </row>
    <row r="8" spans="1:17" s="32" customFormat="1" ht="26.45" customHeight="1">
      <c r="A8" s="363" t="s">
        <v>647</v>
      </c>
      <c r="B8" s="190" t="s">
        <v>633</v>
      </c>
      <c r="C8" s="257"/>
      <c r="D8" s="257"/>
      <c r="E8" s="257"/>
      <c r="F8" s="257"/>
      <c r="G8" s="257"/>
      <c r="H8" s="257"/>
      <c r="I8" s="83"/>
      <c r="J8" s="216"/>
      <c r="K8" s="136"/>
      <c r="L8" s="329"/>
      <c r="M8" s="329"/>
      <c r="N8" s="329"/>
      <c r="O8" s="329"/>
      <c r="P8" s="329"/>
      <c r="Q8" s="329"/>
    </row>
    <row r="9" spans="1:17" ht="34.15" customHeight="1">
      <c r="A9" s="471" t="s">
        <v>648</v>
      </c>
      <c r="B9" s="472"/>
      <c r="C9" s="353" t="str">
        <f>'Brongegevens dienst'!B20</f>
        <v>iuc-inhuur@iuc-noord.nl</v>
      </c>
      <c r="D9" s="353" t="str">
        <f>'Brongegevens dienst'!B21</f>
        <v>050-5998884</v>
      </c>
      <c r="E9" s="354"/>
      <c r="F9" s="354"/>
      <c r="G9" s="180"/>
      <c r="H9" s="180"/>
      <c r="I9" s="62"/>
    </row>
    <row r="10" spans="1:17" ht="13.15" customHeight="1">
      <c r="A10" s="364"/>
      <c r="B10" s="265"/>
      <c r="C10" s="265"/>
      <c r="D10" s="205"/>
      <c r="E10" s="205"/>
      <c r="F10" s="78"/>
      <c r="G10" s="78"/>
      <c r="H10" s="78"/>
      <c r="I10" s="79"/>
    </row>
    <row r="11" spans="1:17" ht="17.25" customHeight="1">
      <c r="A11" s="250"/>
      <c r="B11" s="311" t="s">
        <v>218</v>
      </c>
      <c r="C11" s="311"/>
      <c r="D11" s="311"/>
      <c r="E11" s="311"/>
      <c r="F11" s="311"/>
      <c r="G11" s="251"/>
      <c r="H11" s="251"/>
      <c r="I11" s="252"/>
      <c r="J11" s="217"/>
    </row>
    <row r="12" spans="1:17" ht="6" customHeight="1">
      <c r="A12" s="181"/>
      <c r="B12" s="61"/>
      <c r="C12" s="180"/>
      <c r="D12" s="180"/>
      <c r="E12" s="180"/>
      <c r="F12" s="180"/>
      <c r="G12" s="180"/>
      <c r="H12" s="180"/>
      <c r="I12" s="62"/>
    </row>
    <row r="13" spans="1:17" ht="23.25" customHeight="1">
      <c r="A13" s="284" t="s">
        <v>154</v>
      </c>
      <c r="B13" s="465" t="s">
        <v>662</v>
      </c>
      <c r="C13" s="466"/>
      <c r="D13" s="203"/>
      <c r="E13" s="203"/>
      <c r="F13" s="203"/>
      <c r="G13" s="203"/>
      <c r="H13" s="203"/>
      <c r="I13" s="62"/>
    </row>
    <row r="14" spans="1:17" ht="23.25" customHeight="1">
      <c r="A14" s="284" t="s">
        <v>125</v>
      </c>
      <c r="B14" s="465" t="s">
        <v>636</v>
      </c>
      <c r="C14" s="466"/>
      <c r="D14" s="203"/>
      <c r="E14" s="203"/>
      <c r="F14" s="203"/>
      <c r="G14" s="203"/>
      <c r="H14" s="203"/>
      <c r="I14" s="62"/>
    </row>
    <row r="15" spans="1:17" ht="23.25" customHeight="1">
      <c r="A15" s="314" t="s">
        <v>581</v>
      </c>
      <c r="B15" s="467"/>
      <c r="C15" s="468"/>
      <c r="D15" s="203"/>
      <c r="E15" s="203"/>
      <c r="F15" s="203"/>
      <c r="G15" s="203"/>
      <c r="H15" s="203"/>
      <c r="I15" s="62"/>
      <c r="K15" s="330"/>
    </row>
    <row r="16" spans="1:17" ht="23.25" customHeight="1">
      <c r="A16" s="284" t="s">
        <v>225</v>
      </c>
      <c r="B16" s="469"/>
      <c r="C16" s="470"/>
      <c r="D16" s="203"/>
      <c r="E16" s="203"/>
      <c r="F16" s="203"/>
      <c r="G16" s="203"/>
      <c r="H16" s="203"/>
      <c r="I16" s="62"/>
    </row>
    <row r="17" spans="1:17" ht="6" customHeight="1">
      <c r="A17" s="72"/>
      <c r="B17" s="91"/>
      <c r="C17" s="73"/>
      <c r="D17" s="73"/>
      <c r="E17" s="73"/>
      <c r="F17" s="73"/>
      <c r="G17" s="180"/>
      <c r="H17" s="180"/>
      <c r="I17" s="62"/>
    </row>
    <row r="18" spans="1:17" ht="17.25" customHeight="1">
      <c r="A18" s="250"/>
      <c r="B18" s="251" t="s">
        <v>216</v>
      </c>
      <c r="C18" s="251"/>
      <c r="D18" s="251"/>
      <c r="E18" s="251"/>
      <c r="F18" s="251"/>
      <c r="G18" s="251"/>
      <c r="H18" s="251"/>
      <c r="I18" s="252"/>
      <c r="J18" s="217"/>
    </row>
    <row r="19" spans="1:17" ht="6" customHeight="1">
      <c r="A19" s="72"/>
      <c r="B19" s="91"/>
      <c r="C19" s="73"/>
      <c r="D19" s="73"/>
      <c r="E19" s="73"/>
      <c r="F19" s="73"/>
      <c r="G19" s="180"/>
      <c r="H19" s="180"/>
      <c r="I19" s="62"/>
    </row>
    <row r="20" spans="1:17" ht="97.5" customHeight="1">
      <c r="A20" s="255" t="s">
        <v>599</v>
      </c>
      <c r="B20" s="389"/>
      <c r="C20" s="390"/>
      <c r="D20" s="390"/>
      <c r="E20" s="390"/>
      <c r="F20" s="390"/>
      <c r="G20" s="390"/>
      <c r="H20" s="391"/>
      <c r="I20" s="62"/>
    </row>
    <row r="21" spans="1:17" ht="6" customHeight="1">
      <c r="A21" s="120"/>
      <c r="B21" s="213"/>
      <c r="C21" s="180"/>
      <c r="D21" s="317"/>
      <c r="E21" s="317"/>
      <c r="F21" s="317"/>
      <c r="G21" s="180"/>
      <c r="H21" s="180"/>
      <c r="I21" s="62"/>
    </row>
    <row r="22" spans="1:17" ht="97.5" customHeight="1">
      <c r="A22" s="255" t="s">
        <v>217</v>
      </c>
      <c r="B22" s="389"/>
      <c r="C22" s="473"/>
      <c r="D22" s="473"/>
      <c r="E22" s="473"/>
      <c r="F22" s="473"/>
      <c r="G22" s="473"/>
      <c r="H22" s="474"/>
      <c r="I22" s="62"/>
    </row>
    <row r="23" spans="1:17" ht="6" customHeight="1">
      <c r="A23" s="120"/>
      <c r="B23" s="213"/>
      <c r="C23" s="180"/>
      <c r="D23" s="317"/>
      <c r="E23" s="317"/>
      <c r="F23" s="317"/>
      <c r="G23" s="180"/>
      <c r="H23" s="180"/>
      <c r="I23" s="62"/>
    </row>
    <row r="24" spans="1:17" ht="52.15" customHeight="1">
      <c r="A24" s="255" t="s">
        <v>489</v>
      </c>
      <c r="B24" s="475" t="str">
        <f>'Brongegevens dienst'!A23</f>
        <v xml:space="preserve">Het CJIB is een relatief jonge en ambitieuze uitvoeringsorganisatie van het Ministerie van Justitie en Veiligheid, en is gevestigd te Leeuwarden. Ruim 1200 gedreven medewerkers zorgen ervoor dat onze taken op de juiste wijze, ondersteund door adequate ICT en binnen de beschikbare middelen worden uitgevoerd. De ICT-organisatie heeft een interne schil met de mogelijkheid flexibel bij te schakelen. Het CJIB werkt met DevOps-teams. Zij ontwikkelt en beheert hoogwaardige (ICT) producten. </v>
      </c>
      <c r="C24" s="476"/>
      <c r="D24" s="476"/>
      <c r="E24" s="476"/>
      <c r="F24" s="476"/>
      <c r="G24" s="476"/>
      <c r="H24" s="477"/>
      <c r="I24" s="62"/>
    </row>
    <row r="25" spans="1:17" ht="26.25" customHeight="1">
      <c r="A25" s="209"/>
      <c r="B25" s="478"/>
      <c r="C25" s="479"/>
      <c r="D25" s="479"/>
      <c r="E25" s="479"/>
      <c r="F25" s="479"/>
      <c r="G25" s="479"/>
      <c r="H25" s="480"/>
      <c r="I25" s="62"/>
    </row>
    <row r="26" spans="1:17" ht="6" customHeight="1">
      <c r="A26" s="94"/>
      <c r="B26" s="95"/>
      <c r="C26" s="95"/>
      <c r="D26" s="95"/>
      <c r="E26" s="95"/>
      <c r="F26" s="95"/>
      <c r="G26" s="95"/>
      <c r="H26" s="77"/>
      <c r="I26" s="62"/>
    </row>
    <row r="27" spans="1:17" ht="17.25" customHeight="1">
      <c r="A27" s="250"/>
      <c r="B27" s="459" t="s">
        <v>577</v>
      </c>
      <c r="C27" s="459"/>
      <c r="D27" s="459"/>
      <c r="E27" s="459"/>
      <c r="F27" s="459"/>
      <c r="G27" s="251"/>
      <c r="H27" s="463"/>
      <c r="I27" s="464"/>
      <c r="J27" s="217"/>
    </row>
    <row r="28" spans="1:17" ht="6" customHeight="1">
      <c r="A28" s="181"/>
      <c r="B28" s="70"/>
      <c r="C28" s="70"/>
      <c r="D28" s="70"/>
      <c r="E28" s="70"/>
      <c r="F28" s="70"/>
      <c r="G28" s="70"/>
      <c r="H28" s="70"/>
      <c r="I28" s="74"/>
    </row>
    <row r="29" spans="1:17" ht="20.25" customHeight="1">
      <c r="A29" s="118" t="s">
        <v>95</v>
      </c>
      <c r="B29" s="180" t="s">
        <v>190</v>
      </c>
      <c r="C29" s="36">
        <f ca="1">NOW()</f>
        <v>43874.614073842589</v>
      </c>
      <c r="D29" s="38">
        <f ca="1">NOW()</f>
        <v>43874.614073842589</v>
      </c>
      <c r="E29" s="87"/>
      <c r="F29" s="92"/>
      <c r="G29" s="77"/>
      <c r="H29" s="77"/>
      <c r="I29" s="182"/>
      <c r="K29" s="331"/>
    </row>
    <row r="30" spans="1:17" s="23" customFormat="1" ht="6" customHeight="1">
      <c r="A30" s="181"/>
      <c r="B30" s="91"/>
      <c r="C30" s="180"/>
      <c r="D30" s="317"/>
      <c r="E30" s="317"/>
      <c r="F30" s="317"/>
      <c r="G30" s="180"/>
      <c r="H30" s="180"/>
      <c r="I30" s="62"/>
      <c r="J30" s="215"/>
      <c r="K30" s="332"/>
      <c r="L30" s="333"/>
      <c r="M30" s="333"/>
      <c r="N30" s="333"/>
      <c r="O30" s="333"/>
      <c r="P30" s="333"/>
      <c r="Q30" s="333"/>
    </row>
    <row r="31" spans="1:17" s="13" customFormat="1" ht="20.25" customHeight="1">
      <c r="A31" s="181"/>
      <c r="B31" s="180" t="s">
        <v>183</v>
      </c>
      <c r="C31" s="36">
        <f ca="1">IF(C29&gt;0,WORKDAY(C29,1,Feestdagen),"")</f>
        <v>43875</v>
      </c>
      <c r="D31" s="37">
        <f ca="1">D29</f>
        <v>43874.614073842589</v>
      </c>
      <c r="E31" s="87"/>
      <c r="F31" s="93"/>
      <c r="G31" s="87"/>
      <c r="H31" s="87"/>
      <c r="I31" s="62"/>
      <c r="J31" s="215"/>
      <c r="K31" s="334"/>
      <c r="L31" s="138"/>
      <c r="M31" s="138"/>
      <c r="N31" s="138"/>
      <c r="O31" s="138"/>
      <c r="P31" s="138"/>
      <c r="Q31" s="138"/>
    </row>
    <row r="32" spans="1:17" s="13" customFormat="1" ht="20.25" customHeight="1">
      <c r="A32" s="181"/>
      <c r="B32" s="180" t="s">
        <v>184</v>
      </c>
      <c r="C32" s="36">
        <f ca="1">IF(C31&gt;0,WORKDAY(C31,1,Feestdagen),"")</f>
        <v>43878</v>
      </c>
      <c r="D32" s="37">
        <f ca="1">D29</f>
        <v>43874.614073842589</v>
      </c>
      <c r="E32" s="310"/>
      <c r="F32" s="87"/>
      <c r="G32" s="87"/>
      <c r="H32" s="87"/>
      <c r="I32" s="62"/>
      <c r="J32" s="215"/>
      <c r="K32" s="334"/>
      <c r="L32" s="138"/>
      <c r="M32" s="138"/>
      <c r="N32" s="138"/>
      <c r="O32" s="138"/>
      <c r="P32" s="138"/>
      <c r="Q32" s="138"/>
    </row>
    <row r="33" spans="1:17" s="23" customFormat="1" ht="6" customHeight="1">
      <c r="A33" s="181"/>
      <c r="B33" s="91"/>
      <c r="C33" s="180"/>
      <c r="D33" s="317"/>
      <c r="E33" s="317"/>
      <c r="F33" s="317"/>
      <c r="G33" s="180"/>
      <c r="H33" s="180"/>
      <c r="I33" s="62"/>
      <c r="J33" s="215"/>
      <c r="K33" s="332"/>
      <c r="L33" s="333"/>
      <c r="M33" s="333"/>
      <c r="N33" s="333"/>
      <c r="O33" s="333"/>
      <c r="P33" s="333"/>
      <c r="Q33" s="333"/>
    </row>
    <row r="34" spans="1:17" s="13" customFormat="1" ht="20.25" customHeight="1">
      <c r="A34" s="181"/>
      <c r="B34" s="180" t="s">
        <v>199</v>
      </c>
      <c r="C34" s="36">
        <f ca="1">IF(C32&gt;0,WORKDAY(C32,2,Feestdagen),"")</f>
        <v>43880</v>
      </c>
      <c r="D34" s="37">
        <f ca="1">D29</f>
        <v>43874.614073842589</v>
      </c>
      <c r="E34" s="310"/>
      <c r="F34" s="87"/>
      <c r="G34" s="87"/>
      <c r="H34" s="87"/>
      <c r="I34" s="62"/>
      <c r="J34" s="215"/>
      <c r="K34" s="139"/>
      <c r="L34" s="138"/>
      <c r="M34" s="138"/>
      <c r="N34" s="138"/>
      <c r="O34" s="138"/>
      <c r="P34" s="138"/>
      <c r="Q34" s="138"/>
    </row>
    <row r="35" spans="1:17" s="23" customFormat="1" ht="6" customHeight="1">
      <c r="A35" s="181"/>
      <c r="B35" s="91"/>
      <c r="C35" s="180"/>
      <c r="D35" s="317"/>
      <c r="E35" s="3"/>
      <c r="F35" s="317"/>
      <c r="G35" s="180"/>
      <c r="H35" s="180"/>
      <c r="I35" s="62"/>
      <c r="J35" s="215"/>
      <c r="K35" s="332"/>
      <c r="L35" s="333"/>
      <c r="M35" s="333"/>
      <c r="N35" s="333"/>
      <c r="O35" s="333"/>
      <c r="P35" s="333"/>
      <c r="Q35" s="333"/>
    </row>
    <row r="36" spans="1:17" s="13" customFormat="1" ht="20.25" customHeight="1">
      <c r="A36" s="181"/>
      <c r="B36" s="180" t="s">
        <v>167</v>
      </c>
      <c r="C36" s="460"/>
      <c r="D36" s="461"/>
      <c r="E36" s="461"/>
      <c r="F36" s="461"/>
      <c r="G36" s="461"/>
      <c r="H36" s="462"/>
      <c r="I36" s="62"/>
      <c r="J36" s="215"/>
      <c r="K36" s="139"/>
      <c r="L36" s="138"/>
      <c r="M36" s="138"/>
      <c r="N36" s="138"/>
      <c r="O36" s="138"/>
      <c r="P36" s="138"/>
      <c r="Q36" s="138"/>
    </row>
    <row r="37" spans="1:17" s="23" customFormat="1" ht="6" customHeight="1">
      <c r="A37" s="181"/>
      <c r="B37" s="91"/>
      <c r="C37" s="180"/>
      <c r="D37" s="317"/>
      <c r="E37" s="317"/>
      <c r="F37" s="317"/>
      <c r="G37" s="180"/>
      <c r="H37" s="180"/>
      <c r="I37" s="62"/>
      <c r="J37" s="215"/>
      <c r="K37" s="332"/>
      <c r="L37" s="333"/>
      <c r="M37" s="333"/>
      <c r="N37" s="333"/>
      <c r="O37" s="333"/>
      <c r="P37" s="333"/>
      <c r="Q37" s="333"/>
    </row>
    <row r="38" spans="1:17" s="13" customFormat="1" ht="20.25" customHeight="1">
      <c r="A38" s="181"/>
      <c r="B38" s="71" t="s">
        <v>191</v>
      </c>
      <c r="C38" s="5"/>
      <c r="D38" s="315"/>
      <c r="E38" s="310"/>
      <c r="F38" s="310"/>
      <c r="G38" s="180"/>
      <c r="H38" s="180"/>
      <c r="I38" s="62"/>
      <c r="J38" s="215"/>
      <c r="K38" s="139"/>
      <c r="L38" s="138"/>
      <c r="M38" s="138"/>
      <c r="N38" s="138"/>
      <c r="O38" s="138"/>
      <c r="P38" s="138"/>
      <c r="Q38" s="138"/>
    </row>
    <row r="39" spans="1:17" ht="6" customHeight="1">
      <c r="A39" s="94"/>
      <c r="B39" s="95"/>
      <c r="C39" s="95"/>
      <c r="D39" s="95"/>
      <c r="E39" s="95"/>
      <c r="F39" s="95"/>
      <c r="G39" s="95"/>
      <c r="H39" s="95"/>
      <c r="I39" s="79"/>
    </row>
    <row r="40" spans="1:17" ht="17.25" customHeight="1">
      <c r="A40" s="270"/>
      <c r="B40" s="271" t="s">
        <v>168</v>
      </c>
      <c r="C40" s="271"/>
      <c r="D40" s="271"/>
      <c r="E40" s="271"/>
      <c r="F40" s="271"/>
      <c r="G40" s="272"/>
      <c r="H40" s="272"/>
      <c r="I40" s="273"/>
      <c r="J40" s="217"/>
    </row>
    <row r="41" spans="1:17" ht="40.5" customHeight="1">
      <c r="A41" s="368" t="s">
        <v>631</v>
      </c>
      <c r="B41" s="369"/>
      <c r="C41" s="369"/>
      <c r="D41" s="369"/>
      <c r="E41" s="369"/>
      <c r="F41" s="369"/>
      <c r="G41" s="369"/>
      <c r="H41" s="369"/>
      <c r="I41" s="370"/>
      <c r="J41" s="217"/>
    </row>
    <row r="42" spans="1:17" ht="9.75" customHeight="1">
      <c r="A42" s="381"/>
      <c r="B42" s="382"/>
      <c r="C42" s="66"/>
      <c r="D42" s="66"/>
      <c r="E42" s="66"/>
      <c r="F42" s="66"/>
      <c r="G42" s="66"/>
      <c r="H42" s="66"/>
      <c r="I42" s="67"/>
      <c r="J42" s="217"/>
    </row>
    <row r="43" spans="1:17" ht="21.75" customHeight="1">
      <c r="A43" s="321" t="s">
        <v>486</v>
      </c>
      <c r="B43" s="296"/>
      <c r="C43" s="318" t="s">
        <v>487</v>
      </c>
      <c r="D43" s="416"/>
      <c r="E43" s="417"/>
      <c r="F43" s="417"/>
      <c r="G43" s="417"/>
      <c r="H43" s="418"/>
      <c r="I43" s="67"/>
      <c r="J43" s="217"/>
    </row>
    <row r="44" spans="1:17" ht="21.75" customHeight="1">
      <c r="A44" s="321" t="s">
        <v>488</v>
      </c>
      <c r="B44" s="297"/>
      <c r="C44" s="80" t="s">
        <v>325</v>
      </c>
      <c r="D44" s="371" t="str">
        <f>IF($B$44="","",VLOOKUP(B44,$K$45:$N$47,4,FALSE))</f>
        <v/>
      </c>
      <c r="E44" s="372"/>
      <c r="F44" s="372"/>
      <c r="G44" s="372"/>
      <c r="H44" s="373"/>
      <c r="I44" s="67"/>
      <c r="J44" s="217"/>
      <c r="K44" s="139" t="str">
        <f>IF($D$43=0,"",VLOOKUP($D$43,'Kwaliteitsraamwerk I(v)'!$G$2:$AE$62,10,FALSE))</f>
        <v/>
      </c>
      <c r="L44" s="139" t="str">
        <f>IF($D$43=0,"",VLOOKUP($D$43,'Kwaliteitsraamwerk I(v)'!$G$2:$AE$62,11,FALSE))</f>
        <v/>
      </c>
      <c r="M44" s="139" t="str">
        <f>IF($D$43=0,"",VLOOKUP($D$43,'Kwaliteitsraamwerk I(v)'!$G$2:$AE$62,12,FALSE))</f>
        <v/>
      </c>
      <c r="N44" s="139" t="str">
        <f>IF($D$43=0,"",VLOOKUP($D$43,'Kwaliteitsraamwerk I(v)'!$G$2:$AE$62,13,FALSE))</f>
        <v/>
      </c>
    </row>
    <row r="45" spans="1:17" ht="21.75" customHeight="1">
      <c r="A45" s="321" t="s">
        <v>163</v>
      </c>
      <c r="B45" s="481" t="str">
        <f>IF($B$44="","",VLOOKUP(B44,$K$45:$M$47,2,FALSE))</f>
        <v/>
      </c>
      <c r="C45" s="482"/>
      <c r="D45" s="374"/>
      <c r="E45" s="375"/>
      <c r="F45" s="375"/>
      <c r="G45" s="375"/>
      <c r="H45" s="376"/>
      <c r="I45" s="67"/>
      <c r="J45" s="217"/>
      <c r="K45" s="139" t="str">
        <f>IF($D$43=0,"",VLOOKUP($D$43,'Kwaliteitsraamwerk I(v)'!$G$2:$AG$62,14,FALSE))</f>
        <v/>
      </c>
      <c r="L45" s="139" t="str">
        <f>IF($D$43=0,"",VLOOKUP($D$43,'Kwaliteitsraamwerk I(v)'!$G$2:$AG$62,15,FALSE))</f>
        <v/>
      </c>
      <c r="M45" s="139" t="str">
        <f>IF($D$43=0,"",VLOOKUP($D$43,'Kwaliteitsraamwerk I(v)'!$G$2:$AG$62,16,FALSE))</f>
        <v/>
      </c>
      <c r="N45" s="139" t="str">
        <f>IF($D$43=0,"",VLOOKUP($D$43,'Kwaliteitsraamwerk I(v)'!$G$2:$AG$62,17,FALSE))</f>
        <v/>
      </c>
    </row>
    <row r="46" spans="1:17" ht="21.75" customHeight="1">
      <c r="A46" s="320" t="s">
        <v>19</v>
      </c>
      <c r="B46" s="481" t="str">
        <f>IF($B$44="","",VLOOKUP(B44,$K$45:$M$47,3,FALSE))</f>
        <v/>
      </c>
      <c r="C46" s="482"/>
      <c r="D46" s="377"/>
      <c r="E46" s="378"/>
      <c r="F46" s="378"/>
      <c r="G46" s="378"/>
      <c r="H46" s="379"/>
      <c r="I46" s="67"/>
      <c r="J46" s="217"/>
      <c r="K46" s="139" t="str">
        <f>IF($D$43=0,"",VLOOKUP($D$43,'Kwaliteitsraamwerk I(v)'!$G$2:$AG$62,18,FALSE))</f>
        <v/>
      </c>
      <c r="L46" s="139" t="str">
        <f>IF($D$43=0,"",VLOOKUP($D$43,'Kwaliteitsraamwerk I(v)'!$G$2:$AG$62,19,FALSE))</f>
        <v/>
      </c>
      <c r="M46" s="139" t="str">
        <f>IF($D$43=0,"",VLOOKUP($D$43,'Kwaliteitsraamwerk I(v)'!$G$2:$AG$62,20,FALSE))</f>
        <v/>
      </c>
      <c r="N46" s="139" t="str">
        <f>IF($D$43=0,"",VLOOKUP($D$43,'Kwaliteitsraamwerk I(v)'!$G$2:$AG$62,21,FALSE))</f>
        <v/>
      </c>
    </row>
    <row r="47" spans="1:17" ht="25.5" customHeight="1">
      <c r="A47" s="321"/>
      <c r="B47" s="69" t="s">
        <v>165</v>
      </c>
      <c r="C47" s="319" t="s">
        <v>97</v>
      </c>
      <c r="D47" s="66"/>
      <c r="E47" s="66"/>
      <c r="F47" s="66"/>
      <c r="G47" s="66"/>
      <c r="H47" s="68"/>
      <c r="I47" s="67"/>
      <c r="J47" s="217" t="str">
        <f>IF(B48=" ","V"," ")</f>
        <v xml:space="preserve"> </v>
      </c>
      <c r="K47" s="139" t="str">
        <f>IF($D$43=0,"",VLOOKUP($D$43,'Kwaliteitsraamwerk I(v)'!$G$2:$AG$62,22,FALSE))</f>
        <v/>
      </c>
      <c r="L47" s="139" t="str">
        <f>IF($D$43=0,"",VLOOKUP($D$43,'Kwaliteitsraamwerk I(v)'!$G$2:$AG$62,23,FALSE))</f>
        <v/>
      </c>
      <c r="M47" s="139" t="str">
        <f>IF($D$43=0,"",VLOOKUP($D$43,'Kwaliteitsraamwerk I(v)'!$G$2:$AG$62,24,FALSE))</f>
        <v/>
      </c>
      <c r="N47" s="139" t="str">
        <f>IF($D$43=0,"",VLOOKUP($D$43,'Kwaliteitsraamwerk I(v)'!$G$2:$AG$62,25,FALSE))</f>
        <v/>
      </c>
    </row>
    <row r="48" spans="1:17" ht="33" customHeight="1">
      <c r="A48" s="259"/>
      <c r="B48" s="267" t="str">
        <f>IF($D$43=0,"",VLOOKUP($D$43,'Kwaliteitsraamwerk I(v)'!$G$2:$AG$62,2,FALSE))</f>
        <v/>
      </c>
      <c r="C48" s="383" t="str">
        <f>IF($D$43=0,"",VLOOKUP($D$43,'Kwaliteitsraamwerk I(v)'!$G$2:$AG$62,3,FALSE))</f>
        <v/>
      </c>
      <c r="D48" s="383"/>
      <c r="E48" s="383"/>
      <c r="F48" s="383"/>
      <c r="G48" s="383"/>
      <c r="H48" s="384"/>
      <c r="I48" s="67"/>
      <c r="J48" s="291" t="str">
        <f t="shared" ref="J48:J55" si="0">IF(B48=" ","V"," ")</f>
        <v xml:space="preserve"> </v>
      </c>
    </row>
    <row r="49" spans="1:17" ht="33" hidden="1" customHeight="1">
      <c r="A49" s="259"/>
      <c r="B49" s="267" t="str">
        <f>IF($D$43=0,"",VLOOKUP($D$43,'Kwaliteitsraamwerk I(v)'!$G$2:$AG$62,4,FALSE))</f>
        <v/>
      </c>
      <c r="C49" s="383" t="str">
        <f>IF($D$43=0,"",VLOOKUP($D$43,'Kwaliteitsraamwerk I(v)'!$G$2:$AG$62,5,FALSE))</f>
        <v/>
      </c>
      <c r="D49" s="383"/>
      <c r="E49" s="383"/>
      <c r="F49" s="383"/>
      <c r="G49" s="383"/>
      <c r="H49" s="384"/>
      <c r="I49" s="67"/>
      <c r="J49" s="291" t="str">
        <f t="shared" si="0"/>
        <v xml:space="preserve"> </v>
      </c>
    </row>
    <row r="50" spans="1:17" ht="33" hidden="1" customHeight="1">
      <c r="A50" s="325"/>
      <c r="B50" s="268" t="str">
        <f>IF($D$43=0,"",VLOOKUP($D$43,'Kwaliteitsraamwerk I(v)'!$G$2:$AG$62,6,FALSE))</f>
        <v/>
      </c>
      <c r="C50" s="428" t="str">
        <f>IF($D$43=0,"",VLOOKUP($D$43,'Kwaliteitsraamwerk I(v)'!$G$2:$AG$62,7,FALSE))</f>
        <v/>
      </c>
      <c r="D50" s="428"/>
      <c r="E50" s="428"/>
      <c r="F50" s="428"/>
      <c r="G50" s="428"/>
      <c r="H50" s="429"/>
      <c r="I50" s="327"/>
      <c r="J50" s="291" t="str">
        <f t="shared" si="0"/>
        <v xml:space="preserve"> </v>
      </c>
    </row>
    <row r="51" spans="1:17" ht="33" hidden="1" customHeight="1">
      <c r="A51" s="208"/>
      <c r="B51" s="268" t="str">
        <f>IF($D$43=0,"",VLOOKUP($D$43,'Kwaliteitsraamwerk I(v)'!$G$2:$O$62,8,FALSE))</f>
        <v/>
      </c>
      <c r="C51" s="428" t="str">
        <f>IF($D$43=0,"",VLOOKUP($D$43,'Kwaliteitsraamwerk I(v)'!$G$2:$AG$62,9,FALSE))</f>
        <v/>
      </c>
      <c r="D51" s="428"/>
      <c r="E51" s="428"/>
      <c r="F51" s="428"/>
      <c r="G51" s="428"/>
      <c r="H51" s="429"/>
      <c r="I51" s="67"/>
      <c r="J51" s="291" t="str">
        <f t="shared" si="0"/>
        <v xml:space="preserve"> </v>
      </c>
    </row>
    <row r="52" spans="1:17" ht="33" hidden="1" customHeight="1">
      <c r="A52" s="208"/>
      <c r="B52" s="267" t="str">
        <f>IF($D$43=0,"",VLOOKUP($D$43,'Kwaliteitsraamwerk I(v)'!$G$2:$AG$62,10,FALSE))</f>
        <v/>
      </c>
      <c r="C52" s="383" t="str">
        <f>IF($D$43=0,"",VLOOKUP($D$43,'Kwaliteitsraamwerk I(v)'!$G$2:$AG$62,11,FALSE))</f>
        <v/>
      </c>
      <c r="D52" s="383"/>
      <c r="E52" s="383"/>
      <c r="F52" s="383"/>
      <c r="G52" s="383"/>
      <c r="H52" s="384"/>
      <c r="I52" s="67"/>
      <c r="J52" s="274" t="str">
        <f t="shared" si="0"/>
        <v xml:space="preserve"> </v>
      </c>
    </row>
    <row r="53" spans="1:17" ht="33" hidden="1" customHeight="1">
      <c r="A53" s="326"/>
      <c r="B53" s="269" t="str">
        <f>IF($D$43=0,"",VLOOKUP($D$43,'Kwaliteitsraamwerk I(v)'!$G$2:$AG$62,12,FALSE))</f>
        <v/>
      </c>
      <c r="C53" s="490" t="str">
        <f>IF($D$43=0,"",VLOOKUP($D$43,'Kwaliteitsraamwerk I(v)'!$G$2:$AG$62,13,FALSE))</f>
        <v/>
      </c>
      <c r="D53" s="490"/>
      <c r="E53" s="490"/>
      <c r="F53" s="490"/>
      <c r="G53" s="490"/>
      <c r="H53" s="491"/>
      <c r="I53" s="327"/>
      <c r="J53" s="274" t="str">
        <f t="shared" si="0"/>
        <v xml:space="preserve"> </v>
      </c>
    </row>
    <row r="54" spans="1:17" s="11" customFormat="1" ht="25.5" customHeight="1">
      <c r="A54" s="208"/>
      <c r="B54" s="221" t="s">
        <v>328</v>
      </c>
      <c r="C54" s="222"/>
      <c r="D54" s="222"/>
      <c r="E54" s="222"/>
      <c r="F54" s="222"/>
      <c r="G54" s="222"/>
      <c r="H54" s="222"/>
      <c r="I54" s="67"/>
      <c r="J54" s="292" t="str">
        <f>IF(B55=" ","V"," ")</f>
        <v xml:space="preserve"> </v>
      </c>
      <c r="K54" s="335"/>
      <c r="L54" s="336"/>
      <c r="M54" s="336"/>
      <c r="N54" s="336"/>
      <c r="O54" s="336"/>
      <c r="P54" s="336"/>
      <c r="Q54" s="336"/>
    </row>
    <row r="55" spans="1:17" s="32" customFormat="1" ht="45" customHeight="1">
      <c r="A55" s="260"/>
      <c r="B55" s="430" t="str">
        <f>IF($D$43=0,"",VLOOKUP($D$43,'Kwaliteitsraamwerk I(v)'!$G$2:$AG$62,27,FALSE))</f>
        <v/>
      </c>
      <c r="C55" s="431"/>
      <c r="D55" s="431"/>
      <c r="E55" s="431"/>
      <c r="F55" s="431"/>
      <c r="G55" s="431"/>
      <c r="H55" s="432"/>
      <c r="I55" s="210"/>
      <c r="J55" s="291" t="str">
        <f t="shared" si="0"/>
        <v xml:space="preserve"> </v>
      </c>
      <c r="K55" s="136"/>
      <c r="L55" s="329"/>
      <c r="M55" s="329"/>
      <c r="N55" s="329"/>
      <c r="O55" s="329"/>
      <c r="P55" s="329"/>
      <c r="Q55" s="329"/>
    </row>
    <row r="56" spans="1:17" s="11" customFormat="1" ht="25.5" customHeight="1">
      <c r="A56" s="322"/>
      <c r="B56" s="224" t="s">
        <v>472</v>
      </c>
      <c r="C56" s="225"/>
      <c r="D56" s="225"/>
      <c r="E56" s="225"/>
      <c r="F56" s="225"/>
      <c r="G56" s="225"/>
      <c r="H56" s="225"/>
      <c r="I56" s="223"/>
      <c r="J56" s="292" t="str">
        <f>IF(B57=" ","V"," ")</f>
        <v xml:space="preserve"> </v>
      </c>
      <c r="K56" s="335"/>
      <c r="L56" s="336"/>
      <c r="M56" s="336"/>
      <c r="N56" s="336"/>
      <c r="O56" s="336"/>
      <c r="P56" s="336"/>
      <c r="Q56" s="336"/>
    </row>
    <row r="57" spans="1:17" s="32" customFormat="1" ht="157.9" customHeight="1">
      <c r="A57" s="295"/>
      <c r="B57" s="435" t="str">
        <f>IF($D$43=0,"",VLOOKUP($D$43,'Kwaliteitsraamwerk I(v)'!$G$2:$AG$62,26,FALSE))</f>
        <v/>
      </c>
      <c r="C57" s="436"/>
      <c r="D57" s="436"/>
      <c r="E57" s="436"/>
      <c r="F57" s="436"/>
      <c r="G57" s="436"/>
      <c r="H57" s="437"/>
      <c r="I57" s="210"/>
      <c r="J57" s="291" t="str">
        <f t="shared" ref="J57" si="1">IF(B57=" ","V"," ")</f>
        <v xml:space="preserve"> </v>
      </c>
      <c r="K57" s="136"/>
      <c r="L57" s="329"/>
      <c r="M57" s="329"/>
      <c r="N57" s="329"/>
      <c r="O57" s="329"/>
      <c r="P57" s="329"/>
      <c r="Q57" s="329"/>
    </row>
    <row r="58" spans="1:17" ht="6" customHeight="1">
      <c r="A58" s="295"/>
      <c r="B58" s="61"/>
      <c r="C58" s="180"/>
      <c r="D58" s="180"/>
      <c r="E58" s="180"/>
      <c r="F58" s="180"/>
      <c r="G58" s="180"/>
      <c r="H58" s="180"/>
      <c r="I58" s="62"/>
    </row>
    <row r="59" spans="1:17" ht="30" customHeight="1">
      <c r="A59" s="295" t="s">
        <v>580</v>
      </c>
      <c r="B59" s="299"/>
      <c r="C59" s="118"/>
      <c r="D59" s="61"/>
      <c r="E59" s="61"/>
      <c r="F59" s="61"/>
      <c r="G59" s="77"/>
      <c r="H59" s="66"/>
      <c r="I59" s="182"/>
    </row>
    <row r="60" spans="1:17" ht="6.75" customHeight="1">
      <c r="A60" s="118"/>
      <c r="B60" s="61"/>
      <c r="C60" s="180"/>
      <c r="D60" s="180"/>
      <c r="E60" s="180"/>
      <c r="F60" s="180"/>
      <c r="G60" s="180"/>
      <c r="H60" s="180"/>
      <c r="I60" s="62"/>
    </row>
    <row r="61" spans="1:17" ht="30" customHeight="1">
      <c r="A61" s="261" t="s">
        <v>120</v>
      </c>
      <c r="B61" s="487"/>
      <c r="C61" s="488"/>
      <c r="D61" s="488"/>
      <c r="E61" s="488"/>
      <c r="F61" s="488"/>
      <c r="G61" s="488"/>
      <c r="H61" s="489"/>
      <c r="I61" s="62"/>
    </row>
    <row r="62" spans="1:17" ht="6" customHeight="1">
      <c r="A62" s="75"/>
      <c r="B62" s="76"/>
      <c r="C62" s="180"/>
      <c r="D62" s="180"/>
      <c r="E62" s="180"/>
      <c r="F62" s="180"/>
      <c r="G62" s="180"/>
      <c r="H62" s="180"/>
      <c r="I62" s="62"/>
    </row>
    <row r="63" spans="1:17" ht="17.25" customHeight="1">
      <c r="A63" s="250"/>
      <c r="B63" s="251" t="s">
        <v>192</v>
      </c>
      <c r="C63" s="484" t="s">
        <v>600</v>
      </c>
      <c r="D63" s="485"/>
      <c r="E63" s="485"/>
      <c r="F63" s="485"/>
      <c r="G63" s="485"/>
      <c r="H63" s="485"/>
      <c r="I63" s="486"/>
      <c r="J63" s="217"/>
    </row>
    <row r="64" spans="1:17" ht="17.25" customHeight="1">
      <c r="A64" s="313"/>
      <c r="B64" s="69" t="s">
        <v>484</v>
      </c>
      <c r="C64" s="434" t="s">
        <v>485</v>
      </c>
      <c r="D64" s="434"/>
      <c r="E64" s="434"/>
      <c r="F64" s="434"/>
      <c r="G64" s="434"/>
      <c r="H64" s="434"/>
      <c r="I64" s="67"/>
      <c r="J64" s="217"/>
    </row>
    <row r="65" spans="1:10" ht="27" customHeight="1">
      <c r="A65" s="262" t="s">
        <v>483</v>
      </c>
      <c r="B65" s="294"/>
      <c r="C65" s="433"/>
      <c r="D65" s="390"/>
      <c r="E65" s="390"/>
      <c r="F65" s="390"/>
      <c r="G65" s="390"/>
      <c r="H65" s="391"/>
      <c r="I65" s="67"/>
      <c r="J65" s="217"/>
    </row>
    <row r="66" spans="1:10" ht="27" customHeight="1">
      <c r="A66" s="321"/>
      <c r="B66" s="294"/>
      <c r="C66" s="389"/>
      <c r="D66" s="390"/>
      <c r="E66" s="390"/>
      <c r="F66" s="390"/>
      <c r="G66" s="390"/>
      <c r="H66" s="391"/>
      <c r="I66" s="67"/>
      <c r="J66" s="217"/>
    </row>
    <row r="67" spans="1:10" ht="27" customHeight="1">
      <c r="A67" s="321"/>
      <c r="B67" s="294"/>
      <c r="C67" s="389"/>
      <c r="D67" s="390"/>
      <c r="E67" s="390"/>
      <c r="F67" s="390"/>
      <c r="G67" s="390"/>
      <c r="H67" s="391"/>
      <c r="I67" s="67"/>
      <c r="J67" s="217"/>
    </row>
    <row r="68" spans="1:10" ht="27" customHeight="1">
      <c r="A68" s="321"/>
      <c r="B68" s="294"/>
      <c r="C68" s="389"/>
      <c r="D68" s="390"/>
      <c r="E68" s="390"/>
      <c r="F68" s="390"/>
      <c r="G68" s="390"/>
      <c r="H68" s="391"/>
      <c r="I68" s="67"/>
      <c r="J68" s="217"/>
    </row>
    <row r="69" spans="1:10" ht="6" customHeight="1">
      <c r="A69" s="118"/>
      <c r="B69" s="61"/>
      <c r="C69" s="180"/>
      <c r="D69" s="180"/>
      <c r="E69" s="180"/>
      <c r="F69" s="180"/>
      <c r="G69" s="180"/>
      <c r="H69" s="180"/>
      <c r="I69" s="62"/>
    </row>
    <row r="70" spans="1:10" ht="17.25" customHeight="1">
      <c r="A70" s="321"/>
      <c r="B70" s="211" t="s">
        <v>345</v>
      </c>
      <c r="C70" s="434" t="s">
        <v>329</v>
      </c>
      <c r="D70" s="434"/>
      <c r="E70" s="434"/>
      <c r="F70" s="434"/>
      <c r="G70" s="434"/>
      <c r="H70" s="434"/>
      <c r="I70" s="67"/>
      <c r="J70" s="217"/>
    </row>
    <row r="71" spans="1:10" ht="27" customHeight="1">
      <c r="A71" s="380" t="s">
        <v>346</v>
      </c>
      <c r="B71" s="294"/>
      <c r="C71" s="389"/>
      <c r="D71" s="390"/>
      <c r="E71" s="390"/>
      <c r="F71" s="390"/>
      <c r="G71" s="390"/>
      <c r="H71" s="391"/>
      <c r="I71" s="67"/>
      <c r="J71" s="217"/>
    </row>
    <row r="72" spans="1:10" ht="27" customHeight="1">
      <c r="A72" s="380"/>
      <c r="B72" s="294"/>
      <c r="C72" s="389"/>
      <c r="D72" s="390"/>
      <c r="E72" s="390"/>
      <c r="F72" s="390"/>
      <c r="G72" s="390"/>
      <c r="H72" s="391"/>
      <c r="I72" s="67"/>
      <c r="J72" s="217"/>
    </row>
    <row r="73" spans="1:10" ht="27" customHeight="1">
      <c r="A73" s="380"/>
      <c r="B73" s="294"/>
      <c r="C73" s="389"/>
      <c r="D73" s="390"/>
      <c r="E73" s="390"/>
      <c r="F73" s="390"/>
      <c r="G73" s="390"/>
      <c r="H73" s="391"/>
      <c r="I73" s="67"/>
      <c r="J73" s="217"/>
    </row>
    <row r="74" spans="1:10" ht="27" customHeight="1">
      <c r="A74" s="380"/>
      <c r="B74" s="294"/>
      <c r="C74" s="389"/>
      <c r="D74" s="390"/>
      <c r="E74" s="390"/>
      <c r="F74" s="390"/>
      <c r="G74" s="390"/>
      <c r="H74" s="391"/>
      <c r="I74" s="67"/>
      <c r="J74" s="217"/>
    </row>
    <row r="75" spans="1:10" ht="6" customHeight="1">
      <c r="A75" s="118"/>
      <c r="B75" s="61"/>
      <c r="C75" s="180"/>
      <c r="D75" s="180"/>
      <c r="E75" s="180"/>
      <c r="F75" s="180"/>
      <c r="G75" s="180"/>
      <c r="H75" s="452" t="s">
        <v>91</v>
      </c>
      <c r="I75" s="62"/>
    </row>
    <row r="76" spans="1:10" ht="17.25" customHeight="1">
      <c r="A76" s="321"/>
      <c r="B76" s="434" t="s">
        <v>347</v>
      </c>
      <c r="C76" s="434"/>
      <c r="D76" s="434"/>
      <c r="E76" s="434"/>
      <c r="F76" s="434"/>
      <c r="G76" s="66"/>
      <c r="H76" s="453"/>
      <c r="I76" s="67"/>
      <c r="J76" s="217"/>
    </row>
    <row r="77" spans="1:10" ht="27" customHeight="1">
      <c r="A77" s="260" t="s">
        <v>344</v>
      </c>
      <c r="B77" s="389" t="s">
        <v>652</v>
      </c>
      <c r="C77" s="390"/>
      <c r="D77" s="390"/>
      <c r="E77" s="390"/>
      <c r="F77" s="391"/>
      <c r="G77" s="66"/>
      <c r="H77" s="48"/>
      <c r="I77" s="67"/>
      <c r="J77" s="217"/>
    </row>
    <row r="78" spans="1:10" ht="27" customHeight="1">
      <c r="A78" s="260"/>
      <c r="B78" s="389" t="s">
        <v>653</v>
      </c>
      <c r="C78" s="390"/>
      <c r="D78" s="390"/>
      <c r="E78" s="390"/>
      <c r="F78" s="391"/>
      <c r="G78" s="66"/>
      <c r="H78" s="48"/>
      <c r="I78" s="67"/>
      <c r="J78" s="217"/>
    </row>
    <row r="79" spans="1:10" ht="27" customHeight="1">
      <c r="A79" s="260"/>
      <c r="B79" s="389" t="s">
        <v>654</v>
      </c>
      <c r="C79" s="390"/>
      <c r="D79" s="390"/>
      <c r="E79" s="390"/>
      <c r="F79" s="391"/>
      <c r="G79" s="66"/>
      <c r="H79" s="48"/>
      <c r="I79" s="67"/>
      <c r="J79" s="217"/>
    </row>
    <row r="80" spans="1:10" ht="27" customHeight="1">
      <c r="A80" s="260"/>
      <c r="B80" s="389"/>
      <c r="C80" s="390"/>
      <c r="D80" s="390"/>
      <c r="E80" s="390"/>
      <c r="F80" s="391"/>
      <c r="G80" s="66"/>
      <c r="H80" s="48"/>
      <c r="I80" s="67"/>
      <c r="J80" s="217"/>
    </row>
    <row r="81" spans="1:17" ht="27" customHeight="1">
      <c r="A81" s="260"/>
      <c r="B81" s="389"/>
      <c r="C81" s="390"/>
      <c r="D81" s="390"/>
      <c r="E81" s="390"/>
      <c r="F81" s="391"/>
      <c r="G81" s="66"/>
      <c r="H81" s="48"/>
      <c r="I81" s="67"/>
      <c r="J81" s="217"/>
    </row>
    <row r="82" spans="1:17" ht="27" customHeight="1">
      <c r="A82" s="260"/>
      <c r="B82" s="389"/>
      <c r="C82" s="390"/>
      <c r="D82" s="390"/>
      <c r="E82" s="390"/>
      <c r="F82" s="391"/>
      <c r="G82" s="66"/>
      <c r="H82" s="48"/>
      <c r="I82" s="67"/>
      <c r="J82" s="217"/>
    </row>
    <row r="83" spans="1:17" ht="6" customHeight="1">
      <c r="A83" s="263"/>
      <c r="B83" s="76"/>
      <c r="C83" s="78"/>
      <c r="D83" s="78"/>
      <c r="E83" s="78"/>
      <c r="F83" s="78"/>
      <c r="G83" s="78"/>
      <c r="H83" s="78"/>
      <c r="I83" s="79"/>
      <c r="K83" s="337"/>
    </row>
    <row r="84" spans="1:17" ht="17.25" customHeight="1">
      <c r="A84" s="264"/>
      <c r="B84" s="251" t="s">
        <v>474</v>
      </c>
      <c r="C84" s="251"/>
      <c r="D84" s="251"/>
      <c r="E84" s="251"/>
      <c r="F84" s="251"/>
      <c r="G84" s="251"/>
      <c r="H84" s="251"/>
      <c r="I84" s="273"/>
      <c r="J84" s="217"/>
    </row>
    <row r="85" spans="1:17" ht="8.25" customHeight="1">
      <c r="A85" s="321"/>
      <c r="B85" s="211"/>
      <c r="C85" s="211"/>
      <c r="D85" s="211"/>
      <c r="E85" s="211"/>
      <c r="F85" s="211"/>
      <c r="G85" s="211"/>
      <c r="H85" s="211"/>
      <c r="I85" s="62"/>
      <c r="J85" s="217"/>
    </row>
    <row r="86" spans="1:17" s="13" customFormat="1" ht="33" customHeight="1">
      <c r="A86" s="380" t="s">
        <v>166</v>
      </c>
      <c r="B86" s="438"/>
      <c r="C86" s="439"/>
      <c r="D86" s="439"/>
      <c r="E86" s="439"/>
      <c r="F86" s="439"/>
      <c r="G86" s="439"/>
      <c r="H86" s="440"/>
      <c r="I86" s="62"/>
      <c r="J86" s="215"/>
      <c r="K86" s="137"/>
      <c r="L86" s="138"/>
      <c r="M86" s="138"/>
      <c r="N86" s="138"/>
      <c r="O86" s="138"/>
      <c r="P86" s="138"/>
      <c r="Q86" s="138"/>
    </row>
    <row r="87" spans="1:17" s="13" customFormat="1" ht="33" customHeight="1">
      <c r="A87" s="380"/>
      <c r="B87" s="441"/>
      <c r="C87" s="442"/>
      <c r="D87" s="442"/>
      <c r="E87" s="442"/>
      <c r="F87" s="442"/>
      <c r="G87" s="442"/>
      <c r="H87" s="443"/>
      <c r="I87" s="62"/>
      <c r="J87" s="215"/>
      <c r="K87" s="137"/>
      <c r="L87" s="138"/>
      <c r="M87" s="138"/>
      <c r="N87" s="138"/>
      <c r="O87" s="138"/>
      <c r="P87" s="138"/>
      <c r="Q87" s="138"/>
    </row>
    <row r="88" spans="1:17" s="13" customFormat="1" ht="33" customHeight="1">
      <c r="A88" s="380"/>
      <c r="B88" s="441"/>
      <c r="C88" s="442"/>
      <c r="D88" s="442"/>
      <c r="E88" s="442"/>
      <c r="F88" s="442"/>
      <c r="G88" s="442"/>
      <c r="H88" s="443"/>
      <c r="I88" s="62"/>
      <c r="J88" s="215"/>
      <c r="K88" s="137"/>
      <c r="L88" s="138"/>
      <c r="M88" s="138"/>
      <c r="N88" s="138"/>
      <c r="O88" s="138"/>
      <c r="P88" s="138"/>
      <c r="Q88" s="138"/>
    </row>
    <row r="89" spans="1:17" s="13" customFormat="1" ht="33" customHeight="1">
      <c r="A89" s="380"/>
      <c r="B89" s="444"/>
      <c r="C89" s="445"/>
      <c r="D89" s="445"/>
      <c r="E89" s="445"/>
      <c r="F89" s="445"/>
      <c r="G89" s="445"/>
      <c r="H89" s="446"/>
      <c r="I89" s="62"/>
      <c r="J89" s="215"/>
      <c r="K89" s="137"/>
      <c r="L89" s="138"/>
      <c r="M89" s="138"/>
      <c r="N89" s="138"/>
      <c r="O89" s="138"/>
      <c r="P89" s="138"/>
      <c r="Q89" s="138"/>
    </row>
    <row r="90" spans="1:17" s="13" customFormat="1" ht="6.75" customHeight="1">
      <c r="A90" s="118"/>
      <c r="B90" s="61"/>
      <c r="C90" s="82"/>
      <c r="D90" s="310"/>
      <c r="E90" s="310"/>
      <c r="F90" s="483"/>
      <c r="G90" s="483"/>
      <c r="H90" s="483"/>
      <c r="I90" s="62"/>
      <c r="J90" s="215"/>
      <c r="K90" s="137"/>
      <c r="L90" s="138"/>
      <c r="M90" s="138"/>
      <c r="N90" s="138"/>
      <c r="O90" s="138"/>
      <c r="P90" s="138"/>
      <c r="Q90" s="138"/>
    </row>
    <row r="91" spans="1:17" s="13" customFormat="1" ht="33" customHeight="1">
      <c r="A91" s="380" t="s">
        <v>93</v>
      </c>
      <c r="B91" s="438"/>
      <c r="C91" s="439"/>
      <c r="D91" s="439"/>
      <c r="E91" s="439"/>
      <c r="F91" s="439"/>
      <c r="G91" s="439"/>
      <c r="H91" s="440"/>
      <c r="I91" s="62"/>
      <c r="J91" s="215"/>
      <c r="K91" s="137"/>
      <c r="L91" s="138"/>
      <c r="M91" s="138"/>
      <c r="N91" s="138"/>
      <c r="O91" s="138"/>
      <c r="P91" s="138"/>
      <c r="Q91" s="138"/>
    </row>
    <row r="92" spans="1:17" s="13" customFormat="1" ht="33" customHeight="1">
      <c r="A92" s="380"/>
      <c r="B92" s="441"/>
      <c r="C92" s="442"/>
      <c r="D92" s="442"/>
      <c r="E92" s="442"/>
      <c r="F92" s="442"/>
      <c r="G92" s="442"/>
      <c r="H92" s="443"/>
      <c r="I92" s="62"/>
      <c r="J92" s="215"/>
      <c r="K92" s="137"/>
      <c r="L92" s="138"/>
      <c r="M92" s="138"/>
      <c r="N92" s="138"/>
      <c r="O92" s="138"/>
      <c r="P92" s="138"/>
      <c r="Q92" s="138"/>
    </row>
    <row r="93" spans="1:17" s="13" customFormat="1" ht="33" customHeight="1">
      <c r="A93" s="380"/>
      <c r="B93" s="441"/>
      <c r="C93" s="442"/>
      <c r="D93" s="442"/>
      <c r="E93" s="442"/>
      <c r="F93" s="442"/>
      <c r="G93" s="442"/>
      <c r="H93" s="443"/>
      <c r="I93" s="62"/>
      <c r="J93" s="215"/>
      <c r="K93" s="137"/>
      <c r="L93" s="138"/>
      <c r="M93" s="138"/>
      <c r="N93" s="138"/>
      <c r="O93" s="138"/>
      <c r="P93" s="138"/>
      <c r="Q93" s="138"/>
    </row>
    <row r="94" spans="1:17" s="13" customFormat="1" ht="33" customHeight="1">
      <c r="A94" s="380"/>
      <c r="B94" s="444"/>
      <c r="C94" s="445"/>
      <c r="D94" s="445"/>
      <c r="E94" s="445"/>
      <c r="F94" s="445"/>
      <c r="G94" s="445"/>
      <c r="H94" s="446"/>
      <c r="I94" s="62"/>
      <c r="J94" s="215"/>
      <c r="K94" s="137"/>
      <c r="L94" s="138"/>
      <c r="M94" s="138"/>
      <c r="N94" s="138"/>
      <c r="O94" s="138"/>
      <c r="P94" s="138"/>
      <c r="Q94" s="138"/>
    </row>
    <row r="95" spans="1:17" ht="6" customHeight="1">
      <c r="A95" s="118"/>
      <c r="B95" s="61"/>
      <c r="C95" s="180"/>
      <c r="D95" s="180"/>
      <c r="E95" s="180"/>
      <c r="F95" s="180"/>
      <c r="G95" s="180"/>
      <c r="H95" s="180"/>
      <c r="I95" s="62"/>
    </row>
    <row r="96" spans="1:17" s="13" customFormat="1" ht="33" customHeight="1">
      <c r="A96" s="380" t="s">
        <v>92</v>
      </c>
      <c r="B96" s="438"/>
      <c r="C96" s="439"/>
      <c r="D96" s="439"/>
      <c r="E96" s="439"/>
      <c r="F96" s="439"/>
      <c r="G96" s="439"/>
      <c r="H96" s="440"/>
      <c r="I96" s="62"/>
      <c r="J96" s="215"/>
      <c r="K96" s="137"/>
      <c r="L96" s="138"/>
      <c r="M96" s="138"/>
      <c r="N96" s="138"/>
      <c r="O96" s="138"/>
      <c r="P96" s="138"/>
      <c r="Q96" s="138"/>
    </row>
    <row r="97" spans="1:17" s="13" customFormat="1" ht="33" customHeight="1">
      <c r="A97" s="380"/>
      <c r="B97" s="441"/>
      <c r="C97" s="442"/>
      <c r="D97" s="442"/>
      <c r="E97" s="442"/>
      <c r="F97" s="442"/>
      <c r="G97" s="442"/>
      <c r="H97" s="443"/>
      <c r="I97" s="62"/>
      <c r="J97" s="215"/>
      <c r="K97" s="137"/>
      <c r="L97" s="138"/>
      <c r="M97" s="138"/>
      <c r="N97" s="138"/>
      <c r="O97" s="138"/>
      <c r="P97" s="138"/>
      <c r="Q97" s="138"/>
    </row>
    <row r="98" spans="1:17" s="13" customFormat="1" ht="33" customHeight="1">
      <c r="A98" s="380"/>
      <c r="B98" s="441"/>
      <c r="C98" s="442"/>
      <c r="D98" s="442"/>
      <c r="E98" s="442"/>
      <c r="F98" s="442"/>
      <c r="G98" s="442"/>
      <c r="H98" s="443"/>
      <c r="I98" s="62"/>
      <c r="J98" s="215"/>
      <c r="K98" s="137"/>
      <c r="L98" s="138"/>
      <c r="M98" s="138"/>
      <c r="N98" s="138"/>
      <c r="O98" s="138"/>
      <c r="P98" s="138"/>
      <c r="Q98" s="138"/>
    </row>
    <row r="99" spans="1:17" s="13" customFormat="1" ht="33" customHeight="1">
      <c r="A99" s="380"/>
      <c r="B99" s="444"/>
      <c r="C99" s="445"/>
      <c r="D99" s="445"/>
      <c r="E99" s="445"/>
      <c r="F99" s="445"/>
      <c r="G99" s="445"/>
      <c r="H99" s="446"/>
      <c r="I99" s="62"/>
      <c r="J99" s="215"/>
      <c r="K99" s="137"/>
      <c r="L99" s="138"/>
      <c r="M99" s="138"/>
      <c r="N99" s="138"/>
      <c r="O99" s="138"/>
      <c r="P99" s="138"/>
      <c r="Q99" s="138"/>
    </row>
    <row r="100" spans="1:17" ht="6" customHeight="1">
      <c r="A100" s="75"/>
      <c r="B100" s="76"/>
      <c r="C100" s="78"/>
      <c r="D100" s="78"/>
      <c r="E100" s="78"/>
      <c r="F100" s="78"/>
      <c r="G100" s="78"/>
      <c r="H100" s="78"/>
      <c r="I100" s="62"/>
    </row>
    <row r="101" spans="1:17" ht="17.25" customHeight="1">
      <c r="A101" s="250"/>
      <c r="B101" s="251" t="s">
        <v>127</v>
      </c>
      <c r="C101" s="251"/>
      <c r="D101" s="251"/>
      <c r="E101" s="251"/>
      <c r="F101" s="251"/>
      <c r="G101" s="251"/>
      <c r="H101" s="251"/>
      <c r="I101" s="273"/>
      <c r="J101" s="217"/>
    </row>
    <row r="102" spans="1:17" ht="17.25" customHeight="1">
      <c r="A102" s="450" t="s">
        <v>609</v>
      </c>
      <c r="B102" s="451"/>
      <c r="C102" s="451"/>
      <c r="D102" s="451"/>
      <c r="E102" s="66"/>
      <c r="F102" s="66"/>
      <c r="G102" s="66"/>
      <c r="H102" s="66"/>
      <c r="I102" s="67"/>
      <c r="J102" s="217"/>
      <c r="K102" s="337"/>
    </row>
    <row r="103" spans="1:17" ht="6" customHeight="1">
      <c r="A103" s="181"/>
      <c r="B103" s="70"/>
      <c r="C103" s="70"/>
      <c r="D103" s="70"/>
      <c r="E103" s="70"/>
      <c r="F103" s="70"/>
      <c r="G103" s="70"/>
      <c r="H103" s="70"/>
      <c r="I103" s="74"/>
      <c r="K103" s="337"/>
    </row>
    <row r="104" spans="1:17" ht="17.25" customHeight="1">
      <c r="A104" s="118" t="s">
        <v>155</v>
      </c>
      <c r="B104" s="180" t="s">
        <v>156</v>
      </c>
      <c r="C104" s="4">
        <v>20</v>
      </c>
      <c r="D104" s="204"/>
      <c r="E104" s="356"/>
      <c r="F104" s="180"/>
      <c r="G104" s="355"/>
      <c r="H104" s="392" t="s">
        <v>624</v>
      </c>
      <c r="I104" s="74"/>
      <c r="K104" s="337"/>
    </row>
    <row r="105" spans="1:17" ht="17.25" customHeight="1">
      <c r="A105" s="118"/>
      <c r="B105" s="180" t="s">
        <v>623</v>
      </c>
      <c r="C105" s="4"/>
      <c r="D105" s="357"/>
      <c r="E105" s="78"/>
      <c r="F105" s="180"/>
      <c r="G105" s="358"/>
      <c r="H105" s="393"/>
      <c r="I105" s="74"/>
      <c r="K105" s="337"/>
    </row>
    <row r="106" spans="1:17" ht="17.25" customHeight="1">
      <c r="A106" s="181"/>
      <c r="B106" s="180" t="s">
        <v>157</v>
      </c>
      <c r="C106" s="4"/>
      <c r="D106" s="385" t="s">
        <v>650</v>
      </c>
      <c r="E106" s="180"/>
      <c r="F106" s="180"/>
      <c r="G106" s="394"/>
      <c r="H106" s="447" t="s">
        <v>181</v>
      </c>
      <c r="I106" s="74"/>
      <c r="K106" s="337"/>
    </row>
    <row r="107" spans="1:17" ht="17.25" customHeight="1">
      <c r="A107" s="181"/>
      <c r="B107" s="180" t="s">
        <v>158</v>
      </c>
      <c r="C107" s="4">
        <v>30</v>
      </c>
      <c r="D107" s="386"/>
      <c r="E107" s="388" t="s">
        <v>601</v>
      </c>
      <c r="F107" s="388"/>
      <c r="G107" s="395"/>
      <c r="H107" s="448"/>
      <c r="I107" s="74"/>
      <c r="K107" s="337"/>
    </row>
    <row r="108" spans="1:17" ht="17.25" customHeight="1">
      <c r="A108" s="181"/>
      <c r="B108" s="180" t="s">
        <v>159</v>
      </c>
      <c r="C108" s="4">
        <v>20</v>
      </c>
      <c r="D108" s="386"/>
      <c r="E108" s="388"/>
      <c r="F108" s="388"/>
      <c r="G108" s="395"/>
      <c r="H108" s="448"/>
      <c r="I108" s="74"/>
      <c r="K108" s="337"/>
    </row>
    <row r="109" spans="1:17" ht="17.25" customHeight="1">
      <c r="A109" s="181"/>
      <c r="B109" s="180" t="s">
        <v>160</v>
      </c>
      <c r="C109" s="4"/>
      <c r="D109" s="386"/>
      <c r="E109" s="388"/>
      <c r="F109" s="388"/>
      <c r="G109" s="395"/>
      <c r="H109" s="448"/>
      <c r="I109" s="74"/>
      <c r="K109" s="337"/>
    </row>
    <row r="110" spans="1:17" ht="17.25" customHeight="1">
      <c r="A110" s="181"/>
      <c r="B110" s="180" t="s">
        <v>651</v>
      </c>
      <c r="C110" s="4"/>
      <c r="D110" s="387"/>
      <c r="E110" s="388"/>
      <c r="F110" s="388"/>
      <c r="G110" s="395"/>
      <c r="H110" s="448"/>
      <c r="I110" s="74"/>
      <c r="K110" s="337"/>
    </row>
    <row r="111" spans="1:17" ht="17.25" customHeight="1">
      <c r="A111" s="181"/>
      <c r="B111" s="180" t="s">
        <v>161</v>
      </c>
      <c r="C111" s="4">
        <v>15</v>
      </c>
      <c r="D111" s="385" t="s">
        <v>602</v>
      </c>
      <c r="E111" s="180"/>
      <c r="F111" s="180"/>
      <c r="G111" s="395"/>
      <c r="H111" s="448"/>
      <c r="I111" s="74"/>
      <c r="K111" s="337"/>
    </row>
    <row r="112" spans="1:17" ht="17.25" customHeight="1" thickBot="1">
      <c r="A112" s="181"/>
      <c r="B112" s="180" t="s">
        <v>162</v>
      </c>
      <c r="C112" s="4">
        <v>15</v>
      </c>
      <c r="D112" s="398"/>
      <c r="E112" s="78"/>
      <c r="F112" s="180"/>
      <c r="G112" s="396"/>
      <c r="H112" s="449"/>
      <c r="I112" s="74"/>
      <c r="K112" s="337"/>
    </row>
    <row r="113" spans="1:17" ht="17.25" customHeight="1" thickBot="1">
      <c r="A113" s="181"/>
      <c r="B113" s="180" t="s">
        <v>126</v>
      </c>
      <c r="C113" s="12">
        <f>SUM(C104:C112)</f>
        <v>100</v>
      </c>
      <c r="D113" s="316"/>
      <c r="E113" s="180"/>
      <c r="F113" s="180"/>
      <c r="G113" s="77"/>
      <c r="H113" s="77"/>
      <c r="I113" s="74"/>
      <c r="K113" s="337"/>
    </row>
    <row r="114" spans="1:17" ht="6" customHeight="1">
      <c r="A114" s="181"/>
      <c r="B114" s="61"/>
      <c r="C114" s="78"/>
      <c r="D114" s="78"/>
      <c r="E114" s="78"/>
      <c r="F114" s="78"/>
      <c r="G114" s="78"/>
      <c r="H114" s="78"/>
      <c r="I114" s="74"/>
      <c r="K114" s="337"/>
    </row>
    <row r="115" spans="1:17" s="32" customFormat="1" ht="25.5" customHeight="1">
      <c r="A115" s="399" t="s">
        <v>242</v>
      </c>
      <c r="B115" s="400"/>
      <c r="C115" s="389"/>
      <c r="D115" s="390"/>
      <c r="E115" s="390"/>
      <c r="F115" s="390"/>
      <c r="G115" s="390"/>
      <c r="H115" s="391"/>
      <c r="I115" s="218"/>
      <c r="J115" s="216"/>
      <c r="K115" s="136"/>
      <c r="L115" s="329"/>
      <c r="M115" s="329"/>
      <c r="N115" s="329"/>
      <c r="O115" s="329"/>
      <c r="P115" s="329"/>
      <c r="Q115" s="329"/>
    </row>
    <row r="116" spans="1:17" ht="6" customHeight="1">
      <c r="A116" s="181"/>
      <c r="B116" s="70"/>
      <c r="C116" s="70"/>
      <c r="D116" s="70"/>
      <c r="E116" s="70"/>
      <c r="F116" s="70"/>
      <c r="G116" s="70"/>
      <c r="H116" s="70"/>
      <c r="I116" s="74"/>
    </row>
    <row r="117" spans="1:17" s="32" customFormat="1" ht="25.5" customHeight="1">
      <c r="A117" s="399" t="s">
        <v>243</v>
      </c>
      <c r="B117" s="400"/>
      <c r="C117" s="389"/>
      <c r="D117" s="390"/>
      <c r="E117" s="390"/>
      <c r="F117" s="390"/>
      <c r="G117" s="390"/>
      <c r="H117" s="391"/>
      <c r="I117" s="83"/>
      <c r="J117" s="216"/>
      <c r="K117" s="136"/>
      <c r="L117" s="293"/>
      <c r="M117" s="329"/>
      <c r="N117" s="329"/>
      <c r="O117" s="329"/>
      <c r="P117" s="329"/>
      <c r="Q117" s="329"/>
    </row>
    <row r="118" spans="1:17" s="13" customFormat="1" ht="6" customHeight="1">
      <c r="A118" s="75"/>
      <c r="B118" s="81"/>
      <c r="C118" s="78"/>
      <c r="D118" s="84"/>
      <c r="E118" s="84"/>
      <c r="F118" s="84"/>
      <c r="G118" s="78"/>
      <c r="H118" s="78"/>
      <c r="I118" s="79"/>
      <c r="J118" s="215"/>
      <c r="K118" s="137"/>
      <c r="L118" s="138"/>
      <c r="M118" s="138"/>
      <c r="N118" s="138"/>
      <c r="O118" s="138"/>
      <c r="P118" s="138"/>
      <c r="Q118" s="138"/>
    </row>
    <row r="119" spans="1:17" ht="17.25" customHeight="1">
      <c r="A119" s="250"/>
      <c r="B119" s="251" t="s">
        <v>94</v>
      </c>
      <c r="C119" s="251"/>
      <c r="D119" s="251"/>
      <c r="E119" s="251"/>
      <c r="F119" s="251"/>
      <c r="G119" s="251"/>
      <c r="H119" s="251"/>
      <c r="I119" s="273"/>
      <c r="J119" s="217"/>
      <c r="L119" s="293"/>
    </row>
    <row r="120" spans="1:17" ht="6" customHeight="1">
      <c r="A120" s="181"/>
      <c r="B120" s="70"/>
      <c r="C120" s="70"/>
      <c r="D120" s="70"/>
      <c r="E120" s="70"/>
      <c r="F120" s="70"/>
      <c r="G120" s="70"/>
      <c r="H120" s="70"/>
      <c r="I120" s="74"/>
    </row>
    <row r="121" spans="1:17" ht="20.25" customHeight="1">
      <c r="A121" s="118" t="s">
        <v>28</v>
      </c>
      <c r="B121" s="180" t="s">
        <v>228</v>
      </c>
      <c r="C121" s="5"/>
      <c r="D121" s="165"/>
      <c r="E121" s="166"/>
      <c r="F121" s="166"/>
      <c r="G121" s="77"/>
      <c r="H121" s="77"/>
      <c r="I121" s="182"/>
      <c r="L121" s="338"/>
    </row>
    <row r="122" spans="1:17" ht="20.25" customHeight="1">
      <c r="A122" s="181"/>
      <c r="B122" s="180" t="s">
        <v>186</v>
      </c>
      <c r="C122" s="5"/>
      <c r="D122" s="403" t="s">
        <v>219</v>
      </c>
      <c r="E122" s="404"/>
      <c r="F122" s="405"/>
      <c r="G122" s="401">
        <f>IF(C122&lt;&gt;0,IF(DAY(C122)&gt;=DAY(C121),0,-1)+(YEAR(C122)-YEAR(C121)) *12+MONTH(C122)-MONTH(C121)+1,0)</f>
        <v>0</v>
      </c>
      <c r="H122" s="402"/>
      <c r="I122" s="182"/>
    </row>
    <row r="123" spans="1:17" ht="6" customHeight="1">
      <c r="A123" s="181"/>
      <c r="B123" s="70"/>
      <c r="C123" s="70"/>
      <c r="D123" s="70"/>
      <c r="E123" s="70"/>
      <c r="F123" s="70"/>
      <c r="G123" s="70"/>
      <c r="H123" s="70"/>
      <c r="I123" s="74"/>
    </row>
    <row r="124" spans="1:17" ht="20.25" customHeight="1">
      <c r="A124" s="181"/>
      <c r="B124" s="180" t="s">
        <v>121</v>
      </c>
      <c r="C124" s="178" t="s">
        <v>16</v>
      </c>
      <c r="D124" s="412"/>
      <c r="E124" s="413"/>
      <c r="F124" s="413"/>
      <c r="G124" s="413"/>
      <c r="H124" s="413"/>
      <c r="I124" s="182"/>
      <c r="K124" s="339"/>
      <c r="L124" s="339"/>
      <c r="M124" s="339"/>
    </row>
    <row r="125" spans="1:17" ht="20.25" customHeight="1">
      <c r="A125" s="181"/>
      <c r="B125" s="406" t="s">
        <v>220</v>
      </c>
      <c r="C125" s="406"/>
      <c r="D125" s="414" t="s">
        <v>226</v>
      </c>
      <c r="E125" s="414"/>
      <c r="F125" s="414"/>
      <c r="G125" s="414"/>
      <c r="H125" s="414"/>
      <c r="I125" s="415"/>
      <c r="K125" s="339"/>
      <c r="L125" s="339"/>
      <c r="M125" s="339"/>
    </row>
    <row r="126" spans="1:17" ht="24" customHeight="1">
      <c r="A126" s="181"/>
      <c r="B126" s="119" t="s">
        <v>221</v>
      </c>
      <c r="C126" s="178">
        <v>2</v>
      </c>
      <c r="D126" s="407" t="s">
        <v>223</v>
      </c>
      <c r="E126" s="408"/>
      <c r="F126" s="409"/>
      <c r="G126" s="410"/>
      <c r="H126" s="411"/>
      <c r="I126" s="182"/>
      <c r="K126" s="339"/>
      <c r="L126" s="339"/>
      <c r="M126" s="339"/>
    </row>
    <row r="127" spans="1:17" ht="23.25" customHeight="1">
      <c r="A127" s="181"/>
      <c r="B127" s="119" t="s">
        <v>222</v>
      </c>
      <c r="C127" s="178">
        <v>6</v>
      </c>
      <c r="D127" s="426" t="str">
        <f>IF(C124="Ja",IF(OR(C126&lt;&gt;0,C127&lt;&gt;0),IF(F126&lt;&gt;0,"Slechts één deel verlengingsinformatie invullen",""),""),"")</f>
        <v/>
      </c>
      <c r="E127" s="427"/>
      <c r="F127" s="427"/>
      <c r="G127" s="427"/>
      <c r="H127" s="427"/>
      <c r="I127" s="182"/>
    </row>
    <row r="128" spans="1:17" ht="20.25" customHeight="1">
      <c r="A128" s="181"/>
      <c r="B128" s="85" t="str">
        <f>IF(C122&gt;0,"Verwachte uiterste einddatum inzet","")</f>
        <v/>
      </c>
      <c r="C128" s="298" t="str">
        <f>IF(C122&gt;0,IF(C124="Ja",IF(C126*C127&gt;0,IF(C122&gt;0,EDATE(C122,C126*C127),IF(C122&gt;0,C122,"")),IF(F126&gt;0,F126,C122)),IF(C122&gt;0,C122,"")),"")</f>
        <v/>
      </c>
      <c r="D128" s="407"/>
      <c r="E128" s="407"/>
      <c r="F128" s="180"/>
      <c r="G128" s="180"/>
      <c r="H128" s="180"/>
      <c r="I128" s="182"/>
    </row>
    <row r="129" spans="1:11" ht="20.25" customHeight="1">
      <c r="A129" s="181"/>
      <c r="B129" s="180" t="s">
        <v>122</v>
      </c>
      <c r="C129" s="48">
        <v>36</v>
      </c>
      <c r="D129" s="180"/>
      <c r="E129" s="180"/>
      <c r="F129" s="180"/>
      <c r="G129" s="77"/>
      <c r="H129" s="77"/>
      <c r="I129" s="182"/>
    </row>
    <row r="130" spans="1:11" ht="20.25" customHeight="1">
      <c r="A130" s="181"/>
      <c r="B130" s="180" t="s">
        <v>187</v>
      </c>
      <c r="C130" s="189">
        <f>(NETWORKDAYS(C121,C122,'Brongegevens dienst'!I4:Q27)*(C129/5))</f>
        <v>0</v>
      </c>
      <c r="D130" s="135"/>
      <c r="E130" s="88"/>
      <c r="F130" s="180"/>
      <c r="G130" s="77"/>
      <c r="H130" s="77"/>
      <c r="I130" s="182"/>
    </row>
    <row r="131" spans="1:11" ht="6" customHeight="1">
      <c r="A131" s="181"/>
      <c r="B131" s="70"/>
      <c r="C131" s="70"/>
      <c r="D131" s="70"/>
      <c r="E131" s="70"/>
      <c r="F131" s="70"/>
      <c r="G131" s="70"/>
      <c r="H131" s="70"/>
      <c r="I131" s="74"/>
    </row>
    <row r="132" spans="1:11" ht="20.25" customHeight="1">
      <c r="A132" s="181"/>
      <c r="B132" s="397" t="s">
        <v>188</v>
      </c>
      <c r="C132" s="220" t="s">
        <v>16</v>
      </c>
      <c r="D132" s="180"/>
      <c r="E132" s="180"/>
      <c r="F132" s="180"/>
      <c r="G132" s="77"/>
      <c r="H132" s="77"/>
      <c r="I132" s="182"/>
    </row>
    <row r="133" spans="1:11" ht="36" customHeight="1">
      <c r="A133" s="181"/>
      <c r="B133" s="397"/>
      <c r="C133" s="421"/>
      <c r="D133" s="422"/>
      <c r="E133" s="422"/>
      <c r="F133" s="422"/>
      <c r="G133" s="422"/>
      <c r="H133" s="423"/>
      <c r="I133" s="182"/>
      <c r="K133" s="340"/>
    </row>
    <row r="134" spans="1:11" ht="6" customHeight="1">
      <c r="A134" s="181"/>
      <c r="B134" s="70"/>
      <c r="C134" s="70"/>
      <c r="D134" s="70"/>
      <c r="E134" s="70"/>
      <c r="F134" s="70"/>
      <c r="G134" s="70"/>
      <c r="H134" s="70"/>
      <c r="I134" s="74"/>
    </row>
    <row r="135" spans="1:11" ht="21.75" customHeight="1">
      <c r="A135" s="181"/>
      <c r="B135" s="85" t="s">
        <v>657</v>
      </c>
      <c r="C135" s="365" t="s">
        <v>655</v>
      </c>
      <c r="D135" s="89"/>
      <c r="E135" s="280"/>
      <c r="F135" s="180"/>
      <c r="G135" s="77"/>
      <c r="H135" s="77"/>
      <c r="I135" s="182"/>
    </row>
    <row r="136" spans="1:11" ht="21.75" customHeight="1">
      <c r="A136" s="181"/>
      <c r="B136" s="85" t="s">
        <v>658</v>
      </c>
      <c r="C136" s="366" t="s">
        <v>656</v>
      </c>
      <c r="D136" s="89"/>
      <c r="E136" s="280"/>
      <c r="F136" s="180"/>
      <c r="G136" s="77"/>
      <c r="H136" s="77"/>
      <c r="I136" s="182"/>
    </row>
    <row r="137" spans="1:11" ht="21.75" customHeight="1">
      <c r="A137" s="181"/>
      <c r="B137" s="180" t="s">
        <v>96</v>
      </c>
      <c r="C137" s="367"/>
      <c r="D137" s="89"/>
      <c r="E137" s="280"/>
      <c r="F137" s="180"/>
      <c r="G137" s="77"/>
      <c r="H137" s="77"/>
      <c r="I137" s="182"/>
    </row>
    <row r="138" spans="1:11" ht="6" customHeight="1">
      <c r="A138" s="181"/>
      <c r="B138" s="70"/>
      <c r="C138" s="70"/>
      <c r="D138" s="70"/>
      <c r="E138" s="70"/>
      <c r="F138" s="70"/>
      <c r="G138" s="70"/>
      <c r="H138" s="70"/>
      <c r="I138" s="74"/>
    </row>
    <row r="139" spans="1:11" ht="20.25" customHeight="1">
      <c r="A139" s="181"/>
      <c r="B139" s="86" t="s">
        <v>215</v>
      </c>
      <c r="C139" s="178">
        <v>55</v>
      </c>
      <c r="D139" s="315"/>
      <c r="E139" s="316"/>
      <c r="F139" s="280"/>
      <c r="G139" s="77"/>
      <c r="H139" s="77"/>
      <c r="I139" s="182"/>
    </row>
    <row r="140" spans="1:11" ht="20.25" customHeight="1">
      <c r="A140" s="181"/>
      <c r="B140" s="180" t="s">
        <v>189</v>
      </c>
      <c r="C140" s="2" t="s">
        <v>17</v>
      </c>
      <c r="D140" s="180"/>
      <c r="E140" s="180"/>
      <c r="F140" s="180"/>
      <c r="G140" s="77"/>
      <c r="H140" s="77"/>
      <c r="I140" s="182"/>
    </row>
    <row r="141" spans="1:11" ht="20.25" customHeight="1">
      <c r="A141" s="181"/>
      <c r="B141" s="180" t="s">
        <v>180</v>
      </c>
      <c r="C141" s="2" t="s">
        <v>16</v>
      </c>
      <c r="D141" s="87"/>
      <c r="E141" s="180"/>
      <c r="F141" s="180"/>
      <c r="G141" s="77"/>
      <c r="H141" s="77"/>
      <c r="I141" s="182"/>
    </row>
    <row r="142" spans="1:11" ht="6" customHeight="1">
      <c r="A142" s="181"/>
      <c r="B142" s="70"/>
      <c r="C142" s="70"/>
      <c r="D142" s="70"/>
      <c r="E142" s="70"/>
      <c r="F142" s="70"/>
      <c r="G142" s="70"/>
      <c r="H142" s="70"/>
      <c r="I142" s="74"/>
    </row>
    <row r="143" spans="1:11" ht="20.25" customHeight="1">
      <c r="A143" s="181"/>
      <c r="B143" s="180" t="s">
        <v>249</v>
      </c>
      <c r="C143" s="178" t="s">
        <v>16</v>
      </c>
      <c r="D143" s="65"/>
      <c r="E143" s="87"/>
      <c r="F143" s="90"/>
      <c r="G143" s="77"/>
      <c r="H143" s="77"/>
      <c r="I143" s="182"/>
    </row>
    <row r="144" spans="1:11" ht="20.25" customHeight="1">
      <c r="A144" s="181"/>
      <c r="B144" s="180" t="s">
        <v>123</v>
      </c>
      <c r="C144" s="178" t="s">
        <v>17</v>
      </c>
      <c r="D144" s="65"/>
      <c r="E144" s="87"/>
      <c r="F144" s="90"/>
      <c r="G144" s="77"/>
      <c r="H144" s="77"/>
      <c r="I144" s="182"/>
    </row>
    <row r="145" spans="1:11" ht="20.25" customHeight="1">
      <c r="A145" s="181"/>
      <c r="B145" s="180" t="s">
        <v>124</v>
      </c>
      <c r="C145" s="178" t="s">
        <v>16</v>
      </c>
      <c r="D145" s="424"/>
      <c r="E145" s="425"/>
      <c r="F145" s="90"/>
      <c r="G145" s="77"/>
      <c r="H145" s="77"/>
      <c r="I145" s="182"/>
    </row>
    <row r="146" spans="1:11" ht="20.25" customHeight="1">
      <c r="A146" s="181"/>
      <c r="B146" s="180" t="s">
        <v>625</v>
      </c>
      <c r="C146" s="178" t="s">
        <v>18</v>
      </c>
      <c r="D146" s="343"/>
      <c r="E146" s="343"/>
      <c r="F146" s="90"/>
      <c r="G146" s="77"/>
      <c r="H146" s="77"/>
      <c r="I146" s="182"/>
    </row>
    <row r="147" spans="1:11" ht="20.25" customHeight="1">
      <c r="A147" s="181"/>
      <c r="B147" s="180" t="s">
        <v>230</v>
      </c>
      <c r="C147" s="178" t="s">
        <v>17</v>
      </c>
      <c r="D147" s="316"/>
      <c r="E147" s="316"/>
      <c r="F147" s="316"/>
      <c r="G147" s="316"/>
      <c r="H147" s="316"/>
      <c r="I147" s="182"/>
      <c r="K147" s="341"/>
    </row>
    <row r="148" spans="1:11" ht="20.25" customHeight="1">
      <c r="A148" s="181"/>
      <c r="B148" s="180" t="s">
        <v>229</v>
      </c>
      <c r="C148" s="178"/>
      <c r="D148" s="316"/>
      <c r="E148" s="316"/>
      <c r="F148" s="316"/>
      <c r="G148" s="316"/>
      <c r="H148" s="316"/>
      <c r="I148" s="182"/>
      <c r="K148" s="341"/>
    </row>
    <row r="149" spans="1:11" ht="6" customHeight="1">
      <c r="A149" s="181"/>
      <c r="B149" s="70"/>
      <c r="C149" s="70"/>
      <c r="D149" s="70"/>
      <c r="E149" s="70"/>
      <c r="F149" s="70"/>
      <c r="G149" s="70"/>
      <c r="H149" s="70"/>
      <c r="I149" s="74"/>
    </row>
    <row r="150" spans="1:11" ht="25.5" customHeight="1">
      <c r="A150" s="181"/>
      <c r="B150" s="180" t="s">
        <v>182</v>
      </c>
      <c r="C150" s="4">
        <v>1</v>
      </c>
      <c r="D150" s="419" t="s">
        <v>482</v>
      </c>
      <c r="E150" s="420"/>
      <c r="F150" s="420"/>
      <c r="G150" s="420"/>
      <c r="H150" s="420"/>
      <c r="I150" s="219"/>
    </row>
    <row r="151" spans="1:11" ht="6" customHeight="1">
      <c r="A151" s="94"/>
      <c r="B151" s="95"/>
      <c r="C151" s="95"/>
      <c r="D151" s="95"/>
      <c r="E151" s="95"/>
      <c r="F151" s="95"/>
      <c r="G151" s="95"/>
      <c r="H151" s="95"/>
      <c r="I151" s="96"/>
    </row>
    <row r="152" spans="1:11" ht="17.100000000000001" customHeight="1">
      <c r="K152" s="137"/>
    </row>
    <row r="153" spans="1:11" ht="17.100000000000001" customHeight="1">
      <c r="K153" s="335"/>
    </row>
    <row r="154" spans="1:11" ht="17.100000000000001" customHeight="1">
      <c r="K154" s="342"/>
    </row>
    <row r="155" spans="1:11" ht="17.100000000000001" customHeight="1">
      <c r="K155" s="137"/>
    </row>
    <row r="156" spans="1:11" ht="17.100000000000001" customHeight="1">
      <c r="K156" s="335"/>
    </row>
    <row r="157" spans="1:11" ht="17.100000000000001" customHeight="1">
      <c r="K157" s="323"/>
    </row>
    <row r="158" spans="1:11" ht="17.100000000000001" customHeight="1">
      <c r="K158" s="137"/>
    </row>
  </sheetData>
  <sheetProtection algorithmName="SHA-512" hashValue="1q7OgXliRLbnd8ktm5WHD7U1rMLYDFBlKN8no052ZyIB8IzU3A01ZpE5M4KeUZwqpCfvWrM1jnjEo2BTGkY+5g==" saltValue="o7/Yd4kBG64E2MjFBo2Khg==" spinCount="100000" sheet="1" formatRows="0" selectLockedCells="1" autoFilter="0"/>
  <autoFilter ref="J1:J158" xr:uid="{A61E6A12-F467-46DF-B2A4-D73AFD340EBA}">
    <filterColumn colId="0">
      <filters blank="1"/>
    </filterColumn>
  </autoFilter>
  <dataConsolidate/>
  <mergeCells count="82">
    <mergeCell ref="D1:G1"/>
    <mergeCell ref="D3:G3"/>
    <mergeCell ref="C49:H49"/>
    <mergeCell ref="B27:F27"/>
    <mergeCell ref="C36:H36"/>
    <mergeCell ref="H27:I27"/>
    <mergeCell ref="B13:C13"/>
    <mergeCell ref="B14:C14"/>
    <mergeCell ref="B15:C15"/>
    <mergeCell ref="B16:C16"/>
    <mergeCell ref="A9:B9"/>
    <mergeCell ref="B20:H20"/>
    <mergeCell ref="B22:H22"/>
    <mergeCell ref="B24:H24"/>
    <mergeCell ref="B25:H25"/>
    <mergeCell ref="B45:C45"/>
    <mergeCell ref="H106:H112"/>
    <mergeCell ref="C70:H70"/>
    <mergeCell ref="C72:H72"/>
    <mergeCell ref="C73:H73"/>
    <mergeCell ref="C74:H74"/>
    <mergeCell ref="A102:D102"/>
    <mergeCell ref="A71:A74"/>
    <mergeCell ref="H75:H76"/>
    <mergeCell ref="B78:F78"/>
    <mergeCell ref="B79:F79"/>
    <mergeCell ref="B82:F82"/>
    <mergeCell ref="C71:H71"/>
    <mergeCell ref="B76:F76"/>
    <mergeCell ref="B77:F77"/>
    <mergeCell ref="B91:H94"/>
    <mergeCell ref="A91:A94"/>
    <mergeCell ref="D125:I125"/>
    <mergeCell ref="D43:H43"/>
    <mergeCell ref="D150:H150"/>
    <mergeCell ref="C133:H133"/>
    <mergeCell ref="D145:E145"/>
    <mergeCell ref="D127:H127"/>
    <mergeCell ref="D128:E128"/>
    <mergeCell ref="C51:H51"/>
    <mergeCell ref="B55:H55"/>
    <mergeCell ref="C65:H65"/>
    <mergeCell ref="C66:H66"/>
    <mergeCell ref="C67:H67"/>
    <mergeCell ref="C64:H64"/>
    <mergeCell ref="B57:H57"/>
    <mergeCell ref="C68:H68"/>
    <mergeCell ref="B96:H99"/>
    <mergeCell ref="H104:H105"/>
    <mergeCell ref="G106:G112"/>
    <mergeCell ref="B132:B133"/>
    <mergeCell ref="D5:H5"/>
    <mergeCell ref="D7:H7"/>
    <mergeCell ref="C117:H117"/>
    <mergeCell ref="C115:H115"/>
    <mergeCell ref="D111:D112"/>
    <mergeCell ref="A117:B117"/>
    <mergeCell ref="A115:B115"/>
    <mergeCell ref="G122:H122"/>
    <mergeCell ref="D122:F122"/>
    <mergeCell ref="B125:C125"/>
    <mergeCell ref="D126:E126"/>
    <mergeCell ref="F126:H126"/>
    <mergeCell ref="D124:H124"/>
    <mergeCell ref="D106:D110"/>
    <mergeCell ref="E107:F110"/>
    <mergeCell ref="B80:F80"/>
    <mergeCell ref="B81:F81"/>
    <mergeCell ref="A96:A99"/>
    <mergeCell ref="F90:H90"/>
    <mergeCell ref="B86:H89"/>
    <mergeCell ref="A41:I41"/>
    <mergeCell ref="D44:H46"/>
    <mergeCell ref="A86:A89"/>
    <mergeCell ref="A42:B42"/>
    <mergeCell ref="C48:H48"/>
    <mergeCell ref="B46:C46"/>
    <mergeCell ref="C63:I63"/>
    <mergeCell ref="B61:H61"/>
    <mergeCell ref="C52:H52"/>
    <mergeCell ref="C50:H50"/>
    <mergeCell ref="C53:H53"/>
  </mergeCells>
  <phoneticPr fontId="10" type="noConversion"/>
  <conditionalFormatting sqref="C113">
    <cfRule type="cellIs" dxfId="10" priority="80" stopIfTrue="1" operator="notEqual">
      <formula>100</formula>
    </cfRule>
  </conditionalFormatting>
  <conditionalFormatting sqref="C104:C112">
    <cfRule type="cellIs" dxfId="9" priority="33" stopIfTrue="1" operator="lessThan">
      <formula>0</formula>
    </cfRule>
    <cfRule type="cellIs" dxfId="8" priority="34" stopIfTrue="1" operator="greaterThan">
      <formula>100</formula>
    </cfRule>
  </conditionalFormatting>
  <conditionalFormatting sqref="D147:D148">
    <cfRule type="cellIs" dxfId="7" priority="69" operator="greaterThan">
      <formula>""""""</formula>
    </cfRule>
  </conditionalFormatting>
  <conditionalFormatting sqref="C115:H115">
    <cfRule type="expression" dxfId="6" priority="47">
      <formula>AND(C106&gt;0,C115="")</formula>
    </cfRule>
  </conditionalFormatting>
  <conditionalFormatting sqref="C117:H117">
    <cfRule type="expression" dxfId="5" priority="46">
      <formula>AND(C109&gt;0,C117="")</formula>
    </cfRule>
  </conditionalFormatting>
  <conditionalFormatting sqref="C124">
    <cfRule type="expression" dxfId="4" priority="44">
      <formula>AND(#REF!&gt;0,C124&lt;&gt;"Ja")</formula>
    </cfRule>
  </conditionalFormatting>
  <conditionalFormatting sqref="B65">
    <cfRule type="expression" dxfId="3" priority="23">
      <formula>AND(B65="",B66="",B67="",B68="")</formula>
    </cfRule>
  </conditionalFormatting>
  <conditionalFormatting sqref="C65">
    <cfRule type="expression" dxfId="2" priority="21">
      <formula>AND(C65="")</formula>
    </cfRule>
  </conditionalFormatting>
  <conditionalFormatting sqref="D3">
    <cfRule type="expression" dxfId="1" priority="3">
      <formula>AND(B3="Ja",D3="")</formula>
    </cfRule>
  </conditionalFormatting>
  <conditionalFormatting sqref="B8">
    <cfRule type="expression" dxfId="0" priority="1">
      <formula>AND(XFD8="Ja",B8="")</formula>
    </cfRule>
  </conditionalFormatting>
  <dataValidations count="22">
    <dataValidation type="list" allowBlank="1" showInputMessage="1" showErrorMessage="1" sqref="C132 C140:C141 C124 B7 C143:C145 C147:C148" xr:uid="{00000000-0002-0000-0000-000001000000}">
      <formula1>Lijst1</formula1>
    </dataValidation>
    <dataValidation type="whole" operator="equal" showErrorMessage="1" sqref="C113" xr:uid="{00000000-0002-0000-0000-000003000000}">
      <formula1>100</formula1>
    </dataValidation>
    <dataValidation type="whole" errorStyle="warning" allowBlank="1" showInputMessage="1" showErrorMessage="1" errorTitle="Aantal uur per week" error="Standaard is het aantal uren 36 per week. U heeft een waarde ingevuld die &lt; 0  of &gt; 36." sqref="C129" xr:uid="{00000000-0002-0000-0000-000005000000}">
      <formula1>0</formula1>
      <formula2>36</formula2>
    </dataValidation>
    <dataValidation type="whole" errorStyle="warning" allowBlank="1" showInputMessage="1" showErrorMessage="1" errorTitle="Bewezen aantal jaar" error="Bewezen aantal jaar &lt; 0 of &gt; 20" sqref="H77:H82" xr:uid="{00000000-0002-0000-0000-000006000000}">
      <formula1>0</formula1>
      <formula2>20</formula2>
    </dataValidation>
    <dataValidation type="date" operator="greaterThanOrEqual" allowBlank="1" showInputMessage="1" showErrorMessage="1" errorTitle="Einddatum" error="Einddatum mag niet voor startdatum liggen" sqref="C122" xr:uid="{00000000-0002-0000-0000-000008000000}">
      <formula1>C121</formula1>
    </dataValidation>
    <dataValidation type="whole" errorStyle="warning" allowBlank="1" showInputMessage="1" showErrorMessage="1" errorTitle="Aantal CV's" error="Het maximaal aantal CV's is hoger dan 5. Klopt dit ?" sqref="C150" xr:uid="{00000000-0002-0000-0000-000009000000}">
      <formula1>0</formula1>
      <formula2>5</formula2>
    </dataValidation>
    <dataValidation type="date" errorStyle="warning" operator="greaterThan" allowBlank="1" showInputMessage="1" showErrorMessage="1" errorTitle="Startdatum" error="De ingevulde datum ligt voor de huidige datum." sqref="C121" xr:uid="{00000000-0002-0000-0000-00000A000000}">
      <formula1>TODAY()</formula1>
    </dataValidation>
    <dataValidation type="date" errorStyle="warning" operator="greaterThan" allowBlank="1" showInputMessage="1" showErrorMessage="1" errorTitle="Publicatie" error="De ingevulde datum ligt niet na de sluitingsdatum voor het indienen van offertes." sqref="C38" xr:uid="{00000000-0002-0000-0000-00000B000000}">
      <formula1>C34</formula1>
    </dataValidation>
    <dataValidation type="custom" allowBlank="1" showInputMessage="1" showErrorMessage="1" errorTitle="Postcode" error="De postcode moet het formaat &quot;1234 AA&quot; hebben." sqref="C135" xr:uid="{00000000-0002-0000-0000-00000C000000}">
      <formula1>AND(ISNUMBER(LEFT(C135,4)*1),MID(C135,5,1)=" ",LEN(C135)=7,NOT(ISNUMBER(RIGHT(C135)*1)))</formula1>
    </dataValidation>
    <dataValidation type="list" errorStyle="warning" allowBlank="1" showInputMessage="1" showErrorMessage="1" errorTitle="Aantal CV's" error="Het maximaal aantal CV's is hoger dan 5. Klopt dit ?" sqref="B5" xr:uid="{00000000-0002-0000-0000-00000E000000}">
      <formula1>Soort</formula1>
    </dataValidation>
    <dataValidation type="list" operator="equal" showInputMessage="1" showErrorMessage="1" sqref="B3" xr:uid="{00000000-0002-0000-0000-00000F000000}">
      <formula1>Lijst1</formula1>
    </dataValidation>
    <dataValidation allowBlank="1" showInputMessage="1" showErrorMessage="1" errorTitle="Fout1" error="Waarde moet tussen 0 en 100 liggen. Indien criterium op &quot;Ja &quot; staat dan moet de waarde groter zijn dan 0 en kleiner/gelijk dan 100. De som van alle waarden moet precies 100 zijn." sqref="C104:C112" xr:uid="{00000000-0002-0000-0000-000004000000}"/>
    <dataValidation type="list" allowBlank="1" showInputMessage="1" showErrorMessage="1" sqref="B43" xr:uid="{20814536-598F-4532-BFE7-DD24485013D3}">
      <formula1>Hoofdgroep</formula1>
    </dataValidation>
    <dataValidation type="list" allowBlank="1" showInputMessage="1" showErrorMessage="1" sqref="D43:H43" xr:uid="{7E4875C1-099A-46B7-9110-568353426357}">
      <formula1>INDIRECT(SUBSTITUTE(B43," ",""))</formula1>
    </dataValidation>
    <dataValidation type="list" allowBlank="1" showInputMessage="1" showErrorMessage="1" sqref="B44" xr:uid="{ECF96538-C02C-4E73-A4AA-A7805BD01013}">
      <formula1>$K$45:$K$47</formula1>
    </dataValidation>
    <dataValidation type="whole" errorStyle="warning" allowBlank="1" showInputMessage="1" showErrorMessage="1" errorTitle="BBRA-schaal" error="BBRA-schaal moet een geheel getal zijn liggen (min. 5 en max.15)." sqref="B59" xr:uid="{681B6133-A2BB-4AA5-9A7F-897E001FD9C0}">
      <formula1>5</formula1>
      <formula2>17</formula2>
    </dataValidation>
    <dataValidation type="list" allowBlank="1" showInputMessage="1" showErrorMessage="1" sqref="B71:B74" xr:uid="{D8D42945-096D-48BF-B686-6E6E0E2606A0}">
      <formula1>Kwaliteitenprofielen</formula1>
    </dataValidation>
    <dataValidation type="list" allowBlank="1" showInputMessage="1" showErrorMessage="1" sqref="B65:B68" xr:uid="{91F87388-853B-4B9D-8FC3-B4818E5F4AED}">
      <formula1>$B$48:$B$53</formula1>
    </dataValidation>
    <dataValidation type="list" allowBlank="1" showInputMessage="1" showErrorMessage="1" sqref="D150" xr:uid="{33D836CC-3945-4A16-9900-CAE506158561}">
      <formula1>Aanvraagopties</formula1>
    </dataValidation>
    <dataValidation type="list" allowBlank="1" showInputMessage="1" showErrorMessage="1" sqref="B15:C15" xr:uid="{7F1F9131-21A5-4F61-8273-2540173C8E53}">
      <formula1>Bedrijfsonderdeel</formula1>
    </dataValidation>
    <dataValidation type="list" allowBlank="1" showInputMessage="1" showErrorMessage="1" sqref="C146" xr:uid="{7CC5B371-A9C6-4ED5-80CB-64FAFDB31DB3}">
      <formula1>Lijst2</formula1>
    </dataValidation>
    <dataValidation type="list" allowBlank="1" showInputMessage="1" showErrorMessage="1" sqref="B8" xr:uid="{789D8D11-06DA-41B6-9C4C-B66FC6AE2BC0}">
      <formula1>Perceel</formula1>
    </dataValidation>
  </dataValidations>
  <pageMargins left="0.62992125984251968" right="0.23622047244094491" top="0.55118110236220474" bottom="0.55118110236220474" header="0.31496062992125984" footer="0.31496062992125984"/>
  <pageSetup paperSize="9" scale="62" fitToHeight="0" orientation="portrait" r:id="rId1"/>
  <headerFooter>
    <oddFooter>&amp;L&amp;"Verdana,Standaard"&amp;9Aanvraag Inhuur ICT&amp;R&amp;"Verdana,Standaard"&amp;9&amp;K000000Pagina &amp;P van &amp;N
&amp;D&amp;C123</oddFooter>
  </headerFooter>
  <rowBreaks count="3" manualBreakCount="3">
    <brk id="39" max="16383" man="1"/>
    <brk id="83" max="16383" man="1"/>
    <brk id="118"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1000000}">
          <x14:formula1>
            <xm:f>'Brongegevens dienst'!$C$3</xm:f>
          </x14:formula1>
          <xm:sqref>B13</xm:sqref>
        </x14:dataValidation>
        <x14:dataValidation type="list" allowBlank="1" showInputMessage="1" showErrorMessage="1" xr:uid="{00000000-0002-0000-0000-000012000000}">
          <x14:formula1>
            <xm:f>'Brongegevens dienst'!$D$3</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A6C7-566F-4F6C-820B-246CE8DB19FC}">
  <sheetPr codeName="Blad8">
    <pageSetUpPr fitToPage="1"/>
  </sheetPr>
  <dimension ref="A1:AG211"/>
  <sheetViews>
    <sheetView zoomScale="70" zoomScaleNormal="70" zoomScalePageLayoutView="140" workbookViewId="0">
      <selection sqref="A1:XFD1048576"/>
    </sheetView>
  </sheetViews>
  <sheetFormatPr defaultColWidth="1.75" defaultRowHeight="10.5"/>
  <cols>
    <col min="1" max="1" width="16.375" style="234" customWidth="1"/>
    <col min="2" max="2" width="36.625" style="248" customWidth="1"/>
    <col min="3" max="3" width="23.25" style="248" customWidth="1"/>
    <col min="4" max="4" width="31.375" style="249" customWidth="1"/>
    <col min="5" max="5" width="33.375" style="234" customWidth="1"/>
    <col min="6" max="6" width="32.75" style="234" customWidth="1"/>
    <col min="7" max="7" width="22.25" style="234" customWidth="1"/>
    <col min="8" max="8" width="30.625" style="234" customWidth="1"/>
    <col min="9" max="9" width="31" style="234" customWidth="1"/>
    <col min="10" max="19" width="30.625" style="234" customWidth="1"/>
    <col min="20" max="21" width="15.25" style="234" customWidth="1"/>
    <col min="22" max="22" width="8.75" style="234" customWidth="1"/>
    <col min="23" max="23" width="29.625" style="234" customWidth="1"/>
    <col min="24" max="25" width="15.25" style="234" customWidth="1"/>
    <col min="26" max="26" width="8.75" style="234" customWidth="1"/>
    <col min="27" max="27" width="29.625" style="234" customWidth="1"/>
    <col min="28" max="29" width="15.25" style="234" customWidth="1"/>
    <col min="30" max="30" width="8.75" style="234" customWidth="1"/>
    <col min="31" max="31" width="29.625" style="234" customWidth="1"/>
    <col min="32" max="32" width="72.75" style="234" customWidth="1"/>
    <col min="33" max="33" width="79.75" style="234" customWidth="1"/>
    <col min="34" max="16384" width="1.75" style="234"/>
  </cols>
  <sheetData>
    <row r="1" spans="1:33" s="230" customFormat="1">
      <c r="A1" s="226" t="s">
        <v>250</v>
      </c>
      <c r="B1" s="227" t="s">
        <v>252</v>
      </c>
      <c r="C1" s="227" t="s">
        <v>253</v>
      </c>
      <c r="D1" s="227" t="s">
        <v>254</v>
      </c>
      <c r="E1" s="228" t="s">
        <v>255</v>
      </c>
      <c r="F1" s="228" t="s">
        <v>256</v>
      </c>
      <c r="G1" s="227" t="s">
        <v>345</v>
      </c>
      <c r="H1" s="229" t="s">
        <v>313</v>
      </c>
      <c r="I1" s="229" t="s">
        <v>314</v>
      </c>
      <c r="J1" s="229" t="s">
        <v>315</v>
      </c>
      <c r="K1" s="229" t="s">
        <v>316</v>
      </c>
      <c r="L1" s="229" t="s">
        <v>317</v>
      </c>
      <c r="M1" s="229" t="s">
        <v>318</v>
      </c>
      <c r="N1" s="229" t="s">
        <v>319</v>
      </c>
      <c r="O1" s="229" t="s">
        <v>320</v>
      </c>
      <c r="P1" s="229" t="s">
        <v>378</v>
      </c>
      <c r="Q1" s="229" t="s">
        <v>379</v>
      </c>
      <c r="R1" s="229" t="s">
        <v>380</v>
      </c>
      <c r="S1" s="229" t="s">
        <v>381</v>
      </c>
      <c r="T1" s="229" t="s">
        <v>330</v>
      </c>
      <c r="U1" s="229" t="s">
        <v>333</v>
      </c>
      <c r="V1" s="229" t="s">
        <v>332</v>
      </c>
      <c r="W1" s="229" t="s">
        <v>341</v>
      </c>
      <c r="X1" s="229" t="s">
        <v>334</v>
      </c>
      <c r="Y1" s="229" t="s">
        <v>331</v>
      </c>
      <c r="Z1" s="229" t="s">
        <v>336</v>
      </c>
      <c r="AA1" s="229" t="s">
        <v>342</v>
      </c>
      <c r="AB1" s="229" t="s">
        <v>337</v>
      </c>
      <c r="AC1" s="229" t="s">
        <v>335</v>
      </c>
      <c r="AD1" s="229" t="s">
        <v>338</v>
      </c>
      <c r="AE1" s="229" t="s">
        <v>343</v>
      </c>
      <c r="AF1" s="229" t="s">
        <v>472</v>
      </c>
      <c r="AG1" s="229" t="s">
        <v>326</v>
      </c>
    </row>
    <row r="2" spans="1:33" ht="105">
      <c r="A2" s="231" t="s">
        <v>252</v>
      </c>
      <c r="B2" s="232" t="s">
        <v>257</v>
      </c>
      <c r="C2" s="232" t="s">
        <v>258</v>
      </c>
      <c r="D2" s="232" t="s">
        <v>259</v>
      </c>
      <c r="E2" s="232" t="s">
        <v>260</v>
      </c>
      <c r="F2" s="232" t="s">
        <v>261</v>
      </c>
      <c r="G2" s="232" t="s">
        <v>257</v>
      </c>
      <c r="H2" s="233" t="s">
        <v>129</v>
      </c>
      <c r="I2" s="233" t="s">
        <v>133</v>
      </c>
      <c r="J2" s="233" t="s">
        <v>321</v>
      </c>
      <c r="K2" s="233" t="s">
        <v>251</v>
      </c>
      <c r="L2" s="233" t="s">
        <v>20</v>
      </c>
      <c r="M2" s="233" t="s">
        <v>20</v>
      </c>
      <c r="N2" s="234" t="s">
        <v>231</v>
      </c>
      <c r="O2" s="234" t="s">
        <v>231</v>
      </c>
      <c r="P2" s="234" t="s">
        <v>231</v>
      </c>
      <c r="Q2" s="234" t="s">
        <v>231</v>
      </c>
      <c r="R2" s="234" t="s">
        <v>231</v>
      </c>
      <c r="S2" s="234" t="s">
        <v>231</v>
      </c>
      <c r="T2" s="235" t="s">
        <v>164</v>
      </c>
      <c r="U2" s="235" t="s">
        <v>339</v>
      </c>
      <c r="V2" s="235" t="s">
        <v>22</v>
      </c>
      <c r="W2" s="235" t="s">
        <v>340</v>
      </c>
      <c r="X2" s="234" t="s">
        <v>323</v>
      </c>
      <c r="Y2" s="234" t="s">
        <v>324</v>
      </c>
      <c r="Z2" s="235" t="s">
        <v>22</v>
      </c>
      <c r="AA2" s="234" t="s">
        <v>322</v>
      </c>
      <c r="AB2" s="235" t="s">
        <v>231</v>
      </c>
      <c r="AC2" s="235"/>
      <c r="AD2" s="235"/>
      <c r="AE2" s="235"/>
      <c r="AF2" s="235" t="s">
        <v>473</v>
      </c>
      <c r="AG2" s="234" t="s">
        <v>327</v>
      </c>
    </row>
    <row r="3" spans="1:33" ht="84">
      <c r="A3" s="231" t="s">
        <v>253</v>
      </c>
      <c r="B3" s="232" t="s">
        <v>352</v>
      </c>
      <c r="C3" s="232" t="s">
        <v>262</v>
      </c>
      <c r="D3" s="232" t="s">
        <v>263</v>
      </c>
      <c r="E3" s="232" t="s">
        <v>264</v>
      </c>
      <c r="F3" s="232" t="s">
        <v>265</v>
      </c>
      <c r="G3" s="232" t="s">
        <v>352</v>
      </c>
      <c r="H3" s="233" t="s">
        <v>348</v>
      </c>
      <c r="I3" s="233" t="s">
        <v>349</v>
      </c>
      <c r="J3" s="233" t="s">
        <v>350</v>
      </c>
      <c r="K3" s="233" t="s">
        <v>351</v>
      </c>
      <c r="L3" s="234" t="s">
        <v>231</v>
      </c>
      <c r="M3" s="234" t="s">
        <v>231</v>
      </c>
      <c r="N3" s="234" t="s">
        <v>231</v>
      </c>
      <c r="O3" s="234" t="s">
        <v>231</v>
      </c>
      <c r="P3" s="234" t="s">
        <v>231</v>
      </c>
      <c r="Q3" s="234" t="s">
        <v>231</v>
      </c>
      <c r="R3" s="234" t="s">
        <v>231</v>
      </c>
      <c r="S3" s="234" t="s">
        <v>231</v>
      </c>
      <c r="T3" s="234" t="s">
        <v>164</v>
      </c>
      <c r="U3" s="231" t="s">
        <v>25</v>
      </c>
      <c r="V3" s="236" t="s">
        <v>468</v>
      </c>
      <c r="W3" s="231" t="s">
        <v>471</v>
      </c>
      <c r="X3" s="234" t="s">
        <v>323</v>
      </c>
      <c r="Y3" s="231" t="s">
        <v>469</v>
      </c>
      <c r="Z3" s="236" t="s">
        <v>468</v>
      </c>
      <c r="AA3" s="231" t="s">
        <v>470</v>
      </c>
      <c r="AB3" s="235" t="s">
        <v>231</v>
      </c>
      <c r="AC3" s="231"/>
      <c r="AD3" s="236"/>
      <c r="AE3" s="231"/>
      <c r="AF3" s="231" t="s">
        <v>475</v>
      </c>
      <c r="AG3" s="234" t="s">
        <v>578</v>
      </c>
    </row>
    <row r="4" spans="1:33" ht="63">
      <c r="A4" s="231" t="s">
        <v>254</v>
      </c>
      <c r="B4" s="231" t="s">
        <v>356</v>
      </c>
      <c r="C4" s="232" t="s">
        <v>266</v>
      </c>
      <c r="D4" s="231" t="s">
        <v>267</v>
      </c>
      <c r="E4" s="231" t="s">
        <v>268</v>
      </c>
      <c r="F4" s="232" t="s">
        <v>269</v>
      </c>
      <c r="G4" s="231" t="s">
        <v>356</v>
      </c>
      <c r="H4" s="233" t="s">
        <v>129</v>
      </c>
      <c r="I4" s="233" t="s">
        <v>133</v>
      </c>
      <c r="J4" s="233" t="s">
        <v>321</v>
      </c>
      <c r="K4" s="233" t="s">
        <v>354</v>
      </c>
      <c r="L4" s="233" t="s">
        <v>20</v>
      </c>
      <c r="M4" s="233" t="s">
        <v>106</v>
      </c>
      <c r="N4" s="234" t="s">
        <v>231</v>
      </c>
      <c r="O4" s="234" t="s">
        <v>231</v>
      </c>
      <c r="P4" s="234" t="s">
        <v>231</v>
      </c>
      <c r="Q4" s="234" t="s">
        <v>231</v>
      </c>
      <c r="R4" s="234" t="s">
        <v>231</v>
      </c>
      <c r="S4" s="234" t="s">
        <v>231</v>
      </c>
      <c r="T4" s="234" t="s">
        <v>164</v>
      </c>
      <c r="U4" s="234" t="s">
        <v>339</v>
      </c>
      <c r="V4" s="236" t="s">
        <v>22</v>
      </c>
      <c r="W4" s="234" t="s">
        <v>340</v>
      </c>
      <c r="X4" s="234" t="s">
        <v>323</v>
      </c>
      <c r="Y4" s="234" t="s">
        <v>324</v>
      </c>
      <c r="Z4" s="236" t="s">
        <v>22</v>
      </c>
      <c r="AA4" s="234" t="s">
        <v>322</v>
      </c>
      <c r="AB4" s="235" t="s">
        <v>231</v>
      </c>
      <c r="AD4" s="236"/>
      <c r="AF4" s="234" t="s">
        <v>476</v>
      </c>
      <c r="AG4" s="234" t="s">
        <v>355</v>
      </c>
    </row>
    <row r="5" spans="1:33" ht="84">
      <c r="A5" s="231" t="s">
        <v>255</v>
      </c>
      <c r="B5" s="232" t="s">
        <v>353</v>
      </c>
      <c r="C5" s="232" t="s">
        <v>270</v>
      </c>
      <c r="D5" s="232" t="s">
        <v>271</v>
      </c>
      <c r="E5" s="232" t="s">
        <v>272</v>
      </c>
      <c r="F5" s="232" t="s">
        <v>273</v>
      </c>
      <c r="G5" s="232" t="s">
        <v>353</v>
      </c>
      <c r="H5" s="237" t="s">
        <v>98</v>
      </c>
      <c r="I5" s="237" t="s">
        <v>133</v>
      </c>
      <c r="J5" s="233" t="s">
        <v>321</v>
      </c>
      <c r="K5" s="233" t="s">
        <v>357</v>
      </c>
      <c r="L5" s="233" t="s">
        <v>20</v>
      </c>
      <c r="M5" s="233" t="s">
        <v>106</v>
      </c>
      <c r="N5" s="233" t="s">
        <v>112</v>
      </c>
      <c r="O5" s="233" t="s">
        <v>358</v>
      </c>
      <c r="P5" s="234" t="s">
        <v>231</v>
      </c>
      <c r="Q5" s="234" t="s">
        <v>231</v>
      </c>
      <c r="R5" s="234" t="s">
        <v>231</v>
      </c>
      <c r="S5" s="234" t="s">
        <v>231</v>
      </c>
      <c r="T5" s="234" t="s">
        <v>164</v>
      </c>
      <c r="U5" s="234" t="s">
        <v>339</v>
      </c>
      <c r="V5" s="236" t="s">
        <v>22</v>
      </c>
      <c r="W5" s="234" t="s">
        <v>340</v>
      </c>
      <c r="X5" s="234" t="s">
        <v>323</v>
      </c>
      <c r="Y5" s="234" t="s">
        <v>324</v>
      </c>
      <c r="Z5" s="236" t="s">
        <v>22</v>
      </c>
      <c r="AA5" s="234" t="s">
        <v>322</v>
      </c>
      <c r="AB5" s="235" t="s">
        <v>231</v>
      </c>
      <c r="AD5" s="236"/>
      <c r="AF5" s="234" t="s">
        <v>477</v>
      </c>
      <c r="AG5" s="234" t="s">
        <v>359</v>
      </c>
    </row>
    <row r="6" spans="1:33" ht="147">
      <c r="A6" s="231" t="s">
        <v>256</v>
      </c>
      <c r="B6" s="231" t="s">
        <v>274</v>
      </c>
      <c r="C6" s="232" t="s">
        <v>275</v>
      </c>
      <c r="D6" s="232" t="s">
        <v>276</v>
      </c>
      <c r="E6" s="232" t="s">
        <v>277</v>
      </c>
      <c r="F6" s="232" t="s">
        <v>278</v>
      </c>
      <c r="G6" s="231" t="s">
        <v>274</v>
      </c>
      <c r="H6" s="233" t="s">
        <v>98</v>
      </c>
      <c r="I6" s="233" t="s">
        <v>133</v>
      </c>
      <c r="J6" s="233" t="s">
        <v>321</v>
      </c>
      <c r="K6" s="233" t="s">
        <v>357</v>
      </c>
      <c r="L6" s="233" t="s">
        <v>20</v>
      </c>
      <c r="M6" s="233" t="s">
        <v>106</v>
      </c>
      <c r="N6" s="233" t="s">
        <v>112</v>
      </c>
      <c r="O6" s="233" t="s">
        <v>358</v>
      </c>
      <c r="P6" s="234" t="s">
        <v>231</v>
      </c>
      <c r="Q6" s="234" t="s">
        <v>231</v>
      </c>
      <c r="R6" s="234" t="s">
        <v>231</v>
      </c>
      <c r="S6" s="234" t="s">
        <v>231</v>
      </c>
      <c r="T6" s="234" t="s">
        <v>164</v>
      </c>
      <c r="U6" s="234" t="s">
        <v>339</v>
      </c>
      <c r="V6" s="236" t="s">
        <v>22</v>
      </c>
      <c r="W6" s="234" t="s">
        <v>340</v>
      </c>
      <c r="X6" s="234" t="s">
        <v>323</v>
      </c>
      <c r="Y6" s="234" t="s">
        <v>324</v>
      </c>
      <c r="Z6" s="236" t="s">
        <v>22</v>
      </c>
      <c r="AA6" s="234" t="s">
        <v>322</v>
      </c>
      <c r="AB6" s="235" t="s">
        <v>231</v>
      </c>
      <c r="AD6" s="236"/>
      <c r="AF6" s="234" t="s">
        <v>478</v>
      </c>
      <c r="AG6" s="234" t="s">
        <v>360</v>
      </c>
    </row>
    <row r="7" spans="1:33" ht="157.5">
      <c r="A7" s="231"/>
      <c r="B7" s="232" t="s">
        <v>279</v>
      </c>
      <c r="C7" s="238" t="s">
        <v>280</v>
      </c>
      <c r="D7" s="232" t="s">
        <v>281</v>
      </c>
      <c r="E7" s="232" t="s">
        <v>282</v>
      </c>
      <c r="F7" s="232" t="s">
        <v>283</v>
      </c>
      <c r="G7" s="232" t="s">
        <v>279</v>
      </c>
      <c r="H7" s="233" t="s">
        <v>129</v>
      </c>
      <c r="I7" s="233" t="s">
        <v>133</v>
      </c>
      <c r="J7" s="233" t="s">
        <v>321</v>
      </c>
      <c r="K7" s="233" t="s">
        <v>132</v>
      </c>
      <c r="L7" s="233" t="s">
        <v>20</v>
      </c>
      <c r="M7" s="233" t="s">
        <v>106</v>
      </c>
      <c r="N7" s="234" t="s">
        <v>231</v>
      </c>
      <c r="O7" s="234" t="s">
        <v>231</v>
      </c>
      <c r="P7" s="234" t="s">
        <v>231</v>
      </c>
      <c r="Q7" s="234" t="s">
        <v>231</v>
      </c>
      <c r="R7" s="234" t="s">
        <v>231</v>
      </c>
      <c r="S7" s="234" t="s">
        <v>231</v>
      </c>
      <c r="T7" s="234" t="s">
        <v>164</v>
      </c>
      <c r="U7" s="234" t="s">
        <v>339</v>
      </c>
      <c r="V7" s="236" t="s">
        <v>22</v>
      </c>
      <c r="W7" s="234" t="s">
        <v>340</v>
      </c>
      <c r="X7" s="234" t="s">
        <v>323</v>
      </c>
      <c r="Y7" s="234" t="s">
        <v>324</v>
      </c>
      <c r="Z7" s="236" t="s">
        <v>22</v>
      </c>
      <c r="AA7" s="234" t="s">
        <v>322</v>
      </c>
      <c r="AB7" s="235" t="s">
        <v>231</v>
      </c>
      <c r="AD7" s="236"/>
      <c r="AF7" s="234" t="s">
        <v>490</v>
      </c>
      <c r="AG7" s="234" t="s">
        <v>361</v>
      </c>
    </row>
    <row r="8" spans="1:33" ht="63">
      <c r="A8" s="231"/>
      <c r="B8" s="232" t="s">
        <v>284</v>
      </c>
      <c r="C8" s="231" t="s">
        <v>280</v>
      </c>
      <c r="D8" s="232" t="s">
        <v>285</v>
      </c>
      <c r="E8" s="231" t="s">
        <v>286</v>
      </c>
      <c r="F8" s="232" t="s">
        <v>287</v>
      </c>
      <c r="G8" s="232" t="s">
        <v>284</v>
      </c>
      <c r="H8" s="233" t="s">
        <v>362</v>
      </c>
      <c r="I8" s="233" t="s">
        <v>363</v>
      </c>
      <c r="J8" s="233" t="s">
        <v>321</v>
      </c>
      <c r="K8" s="233" t="s">
        <v>364</v>
      </c>
      <c r="L8" s="233" t="s">
        <v>20</v>
      </c>
      <c r="M8" s="233" t="s">
        <v>106</v>
      </c>
      <c r="N8" s="234" t="s">
        <v>231</v>
      </c>
      <c r="O8" s="234" t="s">
        <v>231</v>
      </c>
      <c r="P8" s="234" t="s">
        <v>231</v>
      </c>
      <c r="Q8" s="234" t="s">
        <v>231</v>
      </c>
      <c r="R8" s="234" t="s">
        <v>231</v>
      </c>
      <c r="S8" s="234" t="s">
        <v>231</v>
      </c>
      <c r="T8" s="234" t="s">
        <v>491</v>
      </c>
      <c r="U8" s="234" t="s">
        <v>492</v>
      </c>
      <c r="V8" s="236" t="s">
        <v>21</v>
      </c>
      <c r="W8" s="234" t="s">
        <v>493</v>
      </c>
      <c r="X8" s="234" t="s">
        <v>164</v>
      </c>
      <c r="Y8" s="234" t="s">
        <v>494</v>
      </c>
      <c r="Z8" s="236" t="s">
        <v>21</v>
      </c>
      <c r="AA8" s="234" t="s">
        <v>495</v>
      </c>
      <c r="AB8" s="235" t="s">
        <v>231</v>
      </c>
      <c r="AC8" s="235" t="s">
        <v>231</v>
      </c>
      <c r="AD8" s="235" t="s">
        <v>231</v>
      </c>
      <c r="AE8" s="235" t="s">
        <v>231</v>
      </c>
      <c r="AF8" s="234" t="s">
        <v>496</v>
      </c>
      <c r="AG8" s="234" t="s">
        <v>365</v>
      </c>
    </row>
    <row r="9" spans="1:33" ht="63">
      <c r="A9" s="231"/>
      <c r="B9" s="232" t="s">
        <v>288</v>
      </c>
      <c r="C9" s="231" t="s">
        <v>280</v>
      </c>
      <c r="D9" s="232" t="s">
        <v>289</v>
      </c>
      <c r="E9" s="232" t="s">
        <v>290</v>
      </c>
      <c r="F9" s="232" t="s">
        <v>291</v>
      </c>
      <c r="G9" s="232" t="s">
        <v>288</v>
      </c>
      <c r="H9" s="233" t="s">
        <v>98</v>
      </c>
      <c r="I9" s="233" t="s">
        <v>133</v>
      </c>
      <c r="J9" s="233" t="s">
        <v>321</v>
      </c>
      <c r="K9" s="239" t="s">
        <v>366</v>
      </c>
      <c r="L9" s="233" t="s">
        <v>20</v>
      </c>
      <c r="M9" s="233" t="s">
        <v>106</v>
      </c>
      <c r="N9" s="234" t="s">
        <v>231</v>
      </c>
      <c r="O9" s="234" t="s">
        <v>231</v>
      </c>
      <c r="P9" s="234" t="s">
        <v>231</v>
      </c>
      <c r="Q9" s="234" t="s">
        <v>231</v>
      </c>
      <c r="R9" s="234" t="s">
        <v>231</v>
      </c>
      <c r="S9" s="234" t="s">
        <v>231</v>
      </c>
      <c r="T9" s="234" t="s">
        <v>491</v>
      </c>
      <c r="U9" s="234" t="s">
        <v>497</v>
      </c>
      <c r="V9" s="236" t="s">
        <v>22</v>
      </c>
      <c r="W9" s="234" t="s">
        <v>498</v>
      </c>
      <c r="X9" s="234" t="s">
        <v>164</v>
      </c>
      <c r="Y9" s="234" t="s">
        <v>339</v>
      </c>
      <c r="Z9" s="236" t="s">
        <v>22</v>
      </c>
      <c r="AA9" s="234" t="s">
        <v>340</v>
      </c>
      <c r="AB9" s="235" t="s">
        <v>231</v>
      </c>
      <c r="AD9" s="236"/>
      <c r="AF9" s="234" t="s">
        <v>231</v>
      </c>
      <c r="AG9" s="234" t="s">
        <v>367</v>
      </c>
    </row>
    <row r="10" spans="1:33" ht="105">
      <c r="A10" s="231"/>
      <c r="B10" s="232" t="s">
        <v>292</v>
      </c>
      <c r="C10" s="240" t="s">
        <v>280</v>
      </c>
      <c r="D10" s="232" t="s">
        <v>293</v>
      </c>
      <c r="E10" s="232" t="s">
        <v>294</v>
      </c>
      <c r="F10" s="232" t="s">
        <v>295</v>
      </c>
      <c r="G10" s="232" t="s">
        <v>292</v>
      </c>
      <c r="H10" s="233" t="s">
        <v>362</v>
      </c>
      <c r="I10" s="233" t="s">
        <v>363</v>
      </c>
      <c r="J10" s="233" t="s">
        <v>321</v>
      </c>
      <c r="K10" s="233" t="s">
        <v>364</v>
      </c>
      <c r="L10" s="233" t="s">
        <v>20</v>
      </c>
      <c r="M10" s="233" t="s">
        <v>106</v>
      </c>
      <c r="N10" s="234" t="s">
        <v>231</v>
      </c>
      <c r="O10" s="234" t="s">
        <v>231</v>
      </c>
      <c r="P10" s="234" t="s">
        <v>231</v>
      </c>
      <c r="Q10" s="234" t="s">
        <v>231</v>
      </c>
      <c r="R10" s="234" t="s">
        <v>231</v>
      </c>
      <c r="S10" s="234" t="s">
        <v>231</v>
      </c>
      <c r="T10" s="234" t="s">
        <v>491</v>
      </c>
      <c r="U10" s="234" t="s">
        <v>497</v>
      </c>
      <c r="V10" s="236" t="s">
        <v>22</v>
      </c>
      <c r="W10" s="234" t="s">
        <v>498</v>
      </c>
      <c r="X10" s="234" t="s">
        <v>164</v>
      </c>
      <c r="Y10" s="234" t="s">
        <v>339</v>
      </c>
      <c r="Z10" s="236" t="s">
        <v>22</v>
      </c>
      <c r="AA10" s="234" t="s">
        <v>340</v>
      </c>
      <c r="AB10" s="234" t="s">
        <v>323</v>
      </c>
      <c r="AC10" s="234" t="s">
        <v>324</v>
      </c>
      <c r="AD10" s="236" t="s">
        <v>22</v>
      </c>
      <c r="AE10" s="234" t="s">
        <v>322</v>
      </c>
      <c r="AF10" s="234" t="s">
        <v>499</v>
      </c>
      <c r="AG10" s="234" t="s">
        <v>365</v>
      </c>
    </row>
    <row r="11" spans="1:33" ht="168">
      <c r="A11" s="231"/>
      <c r="B11" s="231" t="s">
        <v>296</v>
      </c>
      <c r="C11" s="231" t="s">
        <v>280</v>
      </c>
      <c r="D11" s="232" t="s">
        <v>297</v>
      </c>
      <c r="E11" s="232" t="s">
        <v>298</v>
      </c>
      <c r="F11" s="232" t="s">
        <v>606</v>
      </c>
      <c r="G11" s="231" t="s">
        <v>296</v>
      </c>
      <c r="H11" s="233" t="s">
        <v>129</v>
      </c>
      <c r="I11" s="233" t="s">
        <v>133</v>
      </c>
      <c r="J11" s="233" t="s">
        <v>368</v>
      </c>
      <c r="K11" s="233" t="s">
        <v>231</v>
      </c>
      <c r="L11" s="234" t="s">
        <v>231</v>
      </c>
      <c r="M11" s="234" t="s">
        <v>231</v>
      </c>
      <c r="N11" s="234" t="s">
        <v>231</v>
      </c>
      <c r="O11" s="234" t="s">
        <v>231</v>
      </c>
      <c r="P11" s="234" t="s">
        <v>231</v>
      </c>
      <c r="Q11" s="234" t="s">
        <v>231</v>
      </c>
      <c r="R11" s="234" t="s">
        <v>231</v>
      </c>
      <c r="S11" s="234" t="s">
        <v>231</v>
      </c>
      <c r="T11" s="234" t="s">
        <v>164</v>
      </c>
      <c r="U11" s="234" t="s">
        <v>339</v>
      </c>
      <c r="V11" s="236" t="s">
        <v>22</v>
      </c>
      <c r="W11" s="234" t="s">
        <v>340</v>
      </c>
      <c r="X11" s="234" t="s">
        <v>323</v>
      </c>
      <c r="Y11" s="234" t="s">
        <v>500</v>
      </c>
      <c r="Z11" s="236" t="s">
        <v>22</v>
      </c>
      <c r="AA11" s="234" t="s">
        <v>502</v>
      </c>
      <c r="AB11" s="234" t="s">
        <v>231</v>
      </c>
      <c r="AD11" s="236"/>
      <c r="AF11" s="234" t="s">
        <v>503</v>
      </c>
      <c r="AG11" s="234" t="s">
        <v>370</v>
      </c>
    </row>
    <row r="12" spans="1:33" ht="115.5">
      <c r="A12" s="231"/>
      <c r="B12" s="232" t="s">
        <v>280</v>
      </c>
      <c r="C12" s="240" t="s">
        <v>280</v>
      </c>
      <c r="D12" s="232" t="s">
        <v>299</v>
      </c>
      <c r="E12" s="231" t="s">
        <v>300</v>
      </c>
      <c r="F12" s="232" t="s">
        <v>607</v>
      </c>
      <c r="G12" s="232" t="s">
        <v>258</v>
      </c>
      <c r="H12" s="233" t="s">
        <v>371</v>
      </c>
      <c r="I12" s="233" t="s">
        <v>372</v>
      </c>
      <c r="J12" s="233" t="s">
        <v>373</v>
      </c>
      <c r="K12" s="233" t="s">
        <v>374</v>
      </c>
      <c r="L12" s="233" t="s">
        <v>375</v>
      </c>
      <c r="M12" s="233" t="s">
        <v>387</v>
      </c>
      <c r="N12" s="233" t="s">
        <v>376</v>
      </c>
      <c r="O12" s="233" t="s">
        <v>138</v>
      </c>
      <c r="P12" s="233" t="s">
        <v>108</v>
      </c>
      <c r="Q12" s="233" t="s">
        <v>377</v>
      </c>
      <c r="R12" s="233" t="s">
        <v>114</v>
      </c>
      <c r="S12" s="233" t="s">
        <v>115</v>
      </c>
      <c r="T12" s="234" t="s">
        <v>164</v>
      </c>
      <c r="U12" s="234" t="s">
        <v>25</v>
      </c>
      <c r="V12" s="236" t="s">
        <v>468</v>
      </c>
      <c r="W12" s="234" t="s">
        <v>471</v>
      </c>
      <c r="X12" s="234" t="s">
        <v>323</v>
      </c>
      <c r="Y12" s="234" t="s">
        <v>504</v>
      </c>
      <c r="Z12" s="236" t="s">
        <v>468</v>
      </c>
      <c r="AA12" s="234" t="s">
        <v>470</v>
      </c>
      <c r="AB12" s="234" t="s">
        <v>231</v>
      </c>
      <c r="AD12" s="236"/>
      <c r="AF12" s="234" t="s">
        <v>505</v>
      </c>
      <c r="AG12" s="234" t="s">
        <v>579</v>
      </c>
    </row>
    <row r="13" spans="1:33" ht="52.5">
      <c r="A13" s="231"/>
      <c r="B13" s="232" t="s">
        <v>280</v>
      </c>
      <c r="C13" s="240" t="s">
        <v>280</v>
      </c>
      <c r="D13" s="232" t="s">
        <v>301</v>
      </c>
      <c r="E13" s="232" t="s">
        <v>302</v>
      </c>
      <c r="F13" s="232" t="s">
        <v>303</v>
      </c>
      <c r="G13" s="232" t="s">
        <v>262</v>
      </c>
      <c r="H13" s="234" t="s">
        <v>110</v>
      </c>
      <c r="I13" s="234" t="s">
        <v>153</v>
      </c>
      <c r="J13" s="234" t="s">
        <v>231</v>
      </c>
      <c r="K13" s="234" t="s">
        <v>231</v>
      </c>
      <c r="L13" s="234" t="s">
        <v>231</v>
      </c>
      <c r="M13" s="234" t="s">
        <v>231</v>
      </c>
      <c r="N13" s="234" t="s">
        <v>231</v>
      </c>
      <c r="O13" s="234" t="s">
        <v>231</v>
      </c>
      <c r="P13" s="234" t="s">
        <v>231</v>
      </c>
      <c r="Q13" s="234" t="s">
        <v>231</v>
      </c>
      <c r="R13" s="234" t="s">
        <v>231</v>
      </c>
      <c r="S13" s="234" t="s">
        <v>231</v>
      </c>
      <c r="T13" s="234" t="s">
        <v>164</v>
      </c>
      <c r="U13" s="234" t="s">
        <v>25</v>
      </c>
      <c r="V13" s="236" t="s">
        <v>468</v>
      </c>
      <c r="W13" s="234" t="s">
        <v>471</v>
      </c>
      <c r="X13" s="234" t="s">
        <v>323</v>
      </c>
      <c r="Y13" s="234" t="s">
        <v>504</v>
      </c>
      <c r="Z13" s="236" t="s">
        <v>468</v>
      </c>
      <c r="AA13" s="234" t="s">
        <v>470</v>
      </c>
      <c r="AB13" s="234" t="s">
        <v>231</v>
      </c>
      <c r="AD13" s="236"/>
      <c r="AF13" s="234" t="s">
        <v>506</v>
      </c>
      <c r="AG13" s="234" t="s">
        <v>382</v>
      </c>
    </row>
    <row r="14" spans="1:33" ht="52.5">
      <c r="A14" s="231"/>
      <c r="B14" s="232" t="s">
        <v>280</v>
      </c>
      <c r="C14" s="240" t="s">
        <v>280</v>
      </c>
      <c r="D14" s="232" t="s">
        <v>304</v>
      </c>
      <c r="E14" s="232" t="s">
        <v>305</v>
      </c>
      <c r="F14" s="232" t="s">
        <v>280</v>
      </c>
      <c r="G14" s="232" t="s">
        <v>266</v>
      </c>
      <c r="H14" s="234" t="s">
        <v>110</v>
      </c>
      <c r="I14" s="234" t="s">
        <v>153</v>
      </c>
      <c r="J14" s="234" t="s">
        <v>231</v>
      </c>
      <c r="K14" s="234" t="s">
        <v>231</v>
      </c>
      <c r="L14" s="234" t="s">
        <v>231</v>
      </c>
      <c r="M14" s="234" t="s">
        <v>231</v>
      </c>
      <c r="N14" s="234" t="s">
        <v>231</v>
      </c>
      <c r="O14" s="234" t="s">
        <v>231</v>
      </c>
      <c r="P14" s="234" t="s">
        <v>231</v>
      </c>
      <c r="Q14" s="234" t="s">
        <v>231</v>
      </c>
      <c r="R14" s="234" t="s">
        <v>231</v>
      </c>
      <c r="S14" s="234" t="s">
        <v>231</v>
      </c>
      <c r="T14" s="234" t="s">
        <v>164</v>
      </c>
      <c r="U14" s="234" t="s">
        <v>25</v>
      </c>
      <c r="V14" s="236" t="s">
        <v>468</v>
      </c>
      <c r="W14" s="234" t="s">
        <v>471</v>
      </c>
      <c r="X14" s="234" t="s">
        <v>323</v>
      </c>
      <c r="Y14" s="234" t="s">
        <v>504</v>
      </c>
      <c r="Z14" s="236" t="s">
        <v>468</v>
      </c>
      <c r="AA14" s="234" t="s">
        <v>470</v>
      </c>
      <c r="AB14" s="234" t="s">
        <v>231</v>
      </c>
      <c r="AD14" s="236"/>
      <c r="AF14" s="234" t="s">
        <v>507</v>
      </c>
      <c r="AG14" s="234" t="s">
        <v>383</v>
      </c>
    </row>
    <row r="15" spans="1:33" ht="52.5">
      <c r="A15" s="231"/>
      <c r="B15" s="232" t="s">
        <v>280</v>
      </c>
      <c r="C15" s="231" t="s">
        <v>280</v>
      </c>
      <c r="D15" s="232" t="s">
        <v>306</v>
      </c>
      <c r="E15" s="232" t="s">
        <v>307</v>
      </c>
      <c r="F15" s="232" t="s">
        <v>280</v>
      </c>
      <c r="G15" s="232" t="s">
        <v>270</v>
      </c>
      <c r="H15" s="234" t="s">
        <v>141</v>
      </c>
      <c r="I15" s="234" t="s">
        <v>384</v>
      </c>
      <c r="J15" s="234" t="s">
        <v>385</v>
      </c>
      <c r="K15" s="234" t="s">
        <v>386</v>
      </c>
      <c r="L15" s="234" t="s">
        <v>231</v>
      </c>
      <c r="M15" s="234" t="s">
        <v>231</v>
      </c>
      <c r="N15" s="234" t="s">
        <v>231</v>
      </c>
      <c r="O15" s="234" t="s">
        <v>231</v>
      </c>
      <c r="P15" s="234" t="s">
        <v>231</v>
      </c>
      <c r="Q15" s="234" t="s">
        <v>231</v>
      </c>
      <c r="R15" s="234" t="s">
        <v>231</v>
      </c>
      <c r="S15" s="234" t="s">
        <v>231</v>
      </c>
      <c r="T15" s="234" t="s">
        <v>164</v>
      </c>
      <c r="U15" s="234" t="s">
        <v>25</v>
      </c>
      <c r="V15" s="236" t="s">
        <v>468</v>
      </c>
      <c r="W15" s="234" t="s">
        <v>471</v>
      </c>
      <c r="X15" s="234" t="s">
        <v>323</v>
      </c>
      <c r="Y15" s="234" t="s">
        <v>504</v>
      </c>
      <c r="Z15" s="236" t="s">
        <v>468</v>
      </c>
      <c r="AA15" s="234" t="s">
        <v>470</v>
      </c>
      <c r="AB15" s="234" t="s">
        <v>231</v>
      </c>
      <c r="AD15" s="236"/>
      <c r="AF15" s="234" t="s">
        <v>508</v>
      </c>
      <c r="AG15" s="234" t="s">
        <v>388</v>
      </c>
    </row>
    <row r="16" spans="1:33" ht="73.5">
      <c r="A16" s="231"/>
      <c r="B16" s="232" t="s">
        <v>280</v>
      </c>
      <c r="C16" s="240" t="s">
        <v>280</v>
      </c>
      <c r="D16" s="232" t="s">
        <v>308</v>
      </c>
      <c r="E16" s="232" t="s">
        <v>309</v>
      </c>
      <c r="F16" s="232" t="s">
        <v>280</v>
      </c>
      <c r="G16" s="232" t="s">
        <v>275</v>
      </c>
      <c r="H16" s="234" t="s">
        <v>116</v>
      </c>
      <c r="I16" s="234" t="s">
        <v>139</v>
      </c>
      <c r="J16" s="234" t="s">
        <v>389</v>
      </c>
      <c r="K16" s="234" t="s">
        <v>390</v>
      </c>
      <c r="L16" s="234" t="s">
        <v>231</v>
      </c>
      <c r="M16" s="234" t="s">
        <v>231</v>
      </c>
      <c r="N16" s="234" t="s">
        <v>231</v>
      </c>
      <c r="O16" s="234" t="s">
        <v>231</v>
      </c>
      <c r="P16" s="234" t="s">
        <v>231</v>
      </c>
      <c r="Q16" s="234" t="s">
        <v>231</v>
      </c>
      <c r="R16" s="234" t="s">
        <v>231</v>
      </c>
      <c r="S16" s="234" t="s">
        <v>231</v>
      </c>
      <c r="T16" s="234" t="s">
        <v>164</v>
      </c>
      <c r="U16" s="234" t="s">
        <v>25</v>
      </c>
      <c r="V16" s="236" t="s">
        <v>468</v>
      </c>
      <c r="W16" s="234" t="s">
        <v>471</v>
      </c>
      <c r="X16" s="234" t="s">
        <v>323</v>
      </c>
      <c r="Y16" s="234" t="s">
        <v>504</v>
      </c>
      <c r="Z16" s="236" t="s">
        <v>468</v>
      </c>
      <c r="AA16" s="234" t="s">
        <v>470</v>
      </c>
      <c r="AB16" s="234" t="s">
        <v>231</v>
      </c>
      <c r="AD16" s="236"/>
      <c r="AF16" s="234" t="s">
        <v>509</v>
      </c>
      <c r="AG16" s="234" t="s">
        <v>391</v>
      </c>
    </row>
    <row r="17" spans="1:33" ht="115.5">
      <c r="A17" s="231"/>
      <c r="B17" s="232" t="s">
        <v>280</v>
      </c>
      <c r="C17" s="240" t="s">
        <v>280</v>
      </c>
      <c r="D17" s="232" t="s">
        <v>310</v>
      </c>
      <c r="E17" s="232" t="s">
        <v>311</v>
      </c>
      <c r="F17" s="232" t="s">
        <v>280</v>
      </c>
      <c r="G17" s="232" t="s">
        <v>259</v>
      </c>
      <c r="H17" s="234" t="s">
        <v>27</v>
      </c>
      <c r="I17" s="234" t="s">
        <v>392</v>
      </c>
      <c r="J17" s="234" t="s">
        <v>109</v>
      </c>
      <c r="K17" s="234" t="s">
        <v>140</v>
      </c>
      <c r="L17" s="234" t="s">
        <v>231</v>
      </c>
      <c r="M17" s="234" t="s">
        <v>231</v>
      </c>
      <c r="N17" s="234" t="s">
        <v>231</v>
      </c>
      <c r="O17" s="234" t="s">
        <v>231</v>
      </c>
      <c r="P17" s="234" t="s">
        <v>231</v>
      </c>
      <c r="Q17" s="234" t="s">
        <v>231</v>
      </c>
      <c r="R17" s="234" t="s">
        <v>231</v>
      </c>
      <c r="S17" s="234" t="s">
        <v>231</v>
      </c>
      <c r="T17" s="234" t="s">
        <v>164</v>
      </c>
      <c r="U17" s="234" t="s">
        <v>25</v>
      </c>
      <c r="V17" s="236" t="s">
        <v>468</v>
      </c>
      <c r="W17" s="234" t="s">
        <v>471</v>
      </c>
      <c r="X17" s="234" t="s">
        <v>323</v>
      </c>
      <c r="Y17" s="234" t="s">
        <v>504</v>
      </c>
      <c r="Z17" s="236" t="s">
        <v>468</v>
      </c>
      <c r="AA17" s="234" t="s">
        <v>470</v>
      </c>
      <c r="AB17" s="234" t="s">
        <v>231</v>
      </c>
      <c r="AD17" s="236"/>
      <c r="AF17" s="234" t="s">
        <v>510</v>
      </c>
      <c r="AG17" s="234" t="s">
        <v>393</v>
      </c>
    </row>
    <row r="18" spans="1:33" ht="63">
      <c r="A18" s="231"/>
      <c r="B18" s="232" t="s">
        <v>280</v>
      </c>
      <c r="C18" s="240" t="s">
        <v>280</v>
      </c>
      <c r="D18" s="232" t="s">
        <v>604</v>
      </c>
      <c r="E18" s="232" t="s">
        <v>312</v>
      </c>
      <c r="F18" s="232" t="s">
        <v>280</v>
      </c>
      <c r="G18" s="232" t="s">
        <v>263</v>
      </c>
      <c r="H18" s="234" t="s">
        <v>109</v>
      </c>
      <c r="I18" s="234" t="s">
        <v>147</v>
      </c>
      <c r="J18" s="234" t="s">
        <v>231</v>
      </c>
      <c r="K18" s="234" t="s">
        <v>231</v>
      </c>
      <c r="L18" s="234" t="s">
        <v>231</v>
      </c>
      <c r="M18" s="234" t="s">
        <v>231</v>
      </c>
      <c r="N18" s="234" t="s">
        <v>231</v>
      </c>
      <c r="O18" s="234" t="s">
        <v>231</v>
      </c>
      <c r="P18" s="234" t="s">
        <v>231</v>
      </c>
      <c r="Q18" s="234" t="s">
        <v>231</v>
      </c>
      <c r="R18" s="234" t="s">
        <v>231</v>
      </c>
      <c r="S18" s="234" t="s">
        <v>231</v>
      </c>
      <c r="T18" s="234" t="s">
        <v>164</v>
      </c>
      <c r="U18" s="234" t="s">
        <v>25</v>
      </c>
      <c r="V18" s="236" t="s">
        <v>468</v>
      </c>
      <c r="W18" s="234" t="s">
        <v>231</v>
      </c>
      <c r="X18" s="234" t="s">
        <v>323</v>
      </c>
      <c r="Y18" s="234" t="s">
        <v>504</v>
      </c>
      <c r="Z18" s="236" t="s">
        <v>468</v>
      </c>
      <c r="AA18" s="234" t="s">
        <v>231</v>
      </c>
      <c r="AB18" s="234" t="s">
        <v>231</v>
      </c>
      <c r="AD18" s="236"/>
      <c r="AF18" s="234" t="s">
        <v>511</v>
      </c>
      <c r="AG18" s="234" t="s">
        <v>394</v>
      </c>
    </row>
    <row r="19" spans="1:33" ht="84">
      <c r="A19" s="231"/>
      <c r="B19" s="241"/>
      <c r="C19" s="240"/>
      <c r="D19" s="231"/>
      <c r="E19" s="242"/>
      <c r="F19" s="242"/>
      <c r="G19" s="231" t="s">
        <v>267</v>
      </c>
      <c r="H19" s="234" t="s">
        <v>24</v>
      </c>
      <c r="I19" s="234" t="s">
        <v>105</v>
      </c>
      <c r="J19" s="234" t="s">
        <v>231</v>
      </c>
      <c r="K19" s="234" t="s">
        <v>231</v>
      </c>
      <c r="L19" s="234" t="s">
        <v>231</v>
      </c>
      <c r="M19" s="234" t="s">
        <v>231</v>
      </c>
      <c r="N19" s="234" t="s">
        <v>231</v>
      </c>
      <c r="O19" s="234" t="s">
        <v>231</v>
      </c>
      <c r="P19" s="234" t="s">
        <v>231</v>
      </c>
      <c r="Q19" s="234" t="s">
        <v>231</v>
      </c>
      <c r="R19" s="234" t="s">
        <v>231</v>
      </c>
      <c r="S19" s="234" t="s">
        <v>231</v>
      </c>
      <c r="T19" s="234" t="s">
        <v>164</v>
      </c>
      <c r="U19" s="234" t="s">
        <v>25</v>
      </c>
      <c r="V19" s="236" t="s">
        <v>468</v>
      </c>
      <c r="W19" s="234" t="s">
        <v>471</v>
      </c>
      <c r="X19" s="234" t="s">
        <v>323</v>
      </c>
      <c r="Y19" s="234" t="s">
        <v>504</v>
      </c>
      <c r="Z19" s="236" t="s">
        <v>468</v>
      </c>
      <c r="AA19" s="234" t="s">
        <v>512</v>
      </c>
      <c r="AB19" s="234" t="s">
        <v>231</v>
      </c>
      <c r="AD19" s="236"/>
      <c r="AF19" s="234" t="s">
        <v>513</v>
      </c>
      <c r="AG19" s="234" t="s">
        <v>395</v>
      </c>
    </row>
    <row r="20" spans="1:33" ht="63">
      <c r="A20" s="231"/>
      <c r="B20" s="241"/>
      <c r="C20" s="243"/>
      <c r="D20" s="243"/>
      <c r="E20" s="243"/>
      <c r="F20" s="243"/>
      <c r="G20" s="232" t="s">
        <v>271</v>
      </c>
      <c r="H20" s="234" t="s">
        <v>27</v>
      </c>
      <c r="I20" s="234" t="s">
        <v>149</v>
      </c>
      <c r="J20" s="234" t="s">
        <v>109</v>
      </c>
      <c r="K20" s="234" t="s">
        <v>140</v>
      </c>
      <c r="L20" s="234" t="s">
        <v>231</v>
      </c>
      <c r="M20" s="234" t="s">
        <v>231</v>
      </c>
      <c r="N20" s="234" t="s">
        <v>231</v>
      </c>
      <c r="O20" s="234" t="s">
        <v>231</v>
      </c>
      <c r="P20" s="234" t="s">
        <v>231</v>
      </c>
      <c r="Q20" s="234" t="s">
        <v>231</v>
      </c>
      <c r="R20" s="234" t="s">
        <v>231</v>
      </c>
      <c r="S20" s="234" t="s">
        <v>231</v>
      </c>
      <c r="T20" s="234" t="s">
        <v>164</v>
      </c>
      <c r="U20" s="234" t="s">
        <v>25</v>
      </c>
      <c r="V20" s="236" t="s">
        <v>468</v>
      </c>
      <c r="W20" s="234" t="s">
        <v>471</v>
      </c>
      <c r="X20" s="234" t="s">
        <v>323</v>
      </c>
      <c r="Y20" s="234" t="s">
        <v>504</v>
      </c>
      <c r="Z20" s="236" t="s">
        <v>468</v>
      </c>
      <c r="AA20" s="234" t="s">
        <v>470</v>
      </c>
      <c r="AB20" s="234" t="s">
        <v>231</v>
      </c>
      <c r="AD20" s="236"/>
      <c r="AF20" s="234" t="s">
        <v>514</v>
      </c>
      <c r="AG20" s="234" t="s">
        <v>396</v>
      </c>
    </row>
    <row r="21" spans="1:33" ht="73.5">
      <c r="A21" s="231"/>
      <c r="B21" s="241"/>
      <c r="C21" s="243"/>
      <c r="D21" s="243"/>
      <c r="E21" s="243"/>
      <c r="F21" s="243"/>
      <c r="G21" s="232" t="s">
        <v>276</v>
      </c>
      <c r="H21" s="234" t="s">
        <v>27</v>
      </c>
      <c r="I21" s="234" t="s">
        <v>150</v>
      </c>
      <c r="J21" s="234" t="s">
        <v>109</v>
      </c>
      <c r="K21" s="234" t="s">
        <v>140</v>
      </c>
      <c r="L21" s="234" t="s">
        <v>231</v>
      </c>
      <c r="M21" s="234" t="s">
        <v>231</v>
      </c>
      <c r="N21" s="234" t="s">
        <v>231</v>
      </c>
      <c r="O21" s="234" t="s">
        <v>231</v>
      </c>
      <c r="P21" s="234" t="s">
        <v>231</v>
      </c>
      <c r="Q21" s="234" t="s">
        <v>231</v>
      </c>
      <c r="R21" s="234" t="s">
        <v>231</v>
      </c>
      <c r="S21" s="234" t="s">
        <v>231</v>
      </c>
      <c r="T21" s="234" t="s">
        <v>164</v>
      </c>
      <c r="U21" s="234" t="s">
        <v>25</v>
      </c>
      <c r="V21" s="236" t="s">
        <v>468</v>
      </c>
      <c r="W21" s="234" t="s">
        <v>471</v>
      </c>
      <c r="X21" s="234" t="s">
        <v>323</v>
      </c>
      <c r="Y21" s="234" t="s">
        <v>504</v>
      </c>
      <c r="Z21" s="236" t="s">
        <v>468</v>
      </c>
      <c r="AA21" s="234" t="s">
        <v>470</v>
      </c>
      <c r="AB21" s="234" t="s">
        <v>231</v>
      </c>
      <c r="AD21" s="236"/>
      <c r="AF21" s="234" t="s">
        <v>515</v>
      </c>
      <c r="AG21" s="234" t="s">
        <v>396</v>
      </c>
    </row>
    <row r="22" spans="1:33" ht="73.5">
      <c r="A22" s="243"/>
      <c r="B22" s="241"/>
      <c r="C22" s="243"/>
      <c r="D22" s="243"/>
      <c r="E22" s="243"/>
      <c r="F22" s="243"/>
      <c r="G22" s="232" t="s">
        <v>281</v>
      </c>
      <c r="H22" s="234" t="s">
        <v>26</v>
      </c>
      <c r="I22" s="234" t="s">
        <v>140</v>
      </c>
      <c r="J22" s="234" t="s">
        <v>108</v>
      </c>
      <c r="K22" s="234" t="s">
        <v>142</v>
      </c>
      <c r="L22" s="234" t="s">
        <v>231</v>
      </c>
      <c r="M22" s="234" t="s">
        <v>231</v>
      </c>
      <c r="N22" s="234" t="s">
        <v>231</v>
      </c>
      <c r="O22" s="234" t="s">
        <v>231</v>
      </c>
      <c r="P22" s="234" t="s">
        <v>231</v>
      </c>
      <c r="Q22" s="234" t="s">
        <v>231</v>
      </c>
      <c r="R22" s="234" t="s">
        <v>231</v>
      </c>
      <c r="S22" s="234" t="s">
        <v>231</v>
      </c>
      <c r="T22" s="234" t="s">
        <v>164</v>
      </c>
      <c r="U22" s="234" t="s">
        <v>25</v>
      </c>
      <c r="V22" s="236" t="s">
        <v>468</v>
      </c>
      <c r="W22" s="234" t="s">
        <v>471</v>
      </c>
      <c r="X22" s="234" t="s">
        <v>323</v>
      </c>
      <c r="Y22" s="234" t="s">
        <v>504</v>
      </c>
      <c r="Z22" s="236" t="s">
        <v>468</v>
      </c>
      <c r="AA22" s="234" t="s">
        <v>470</v>
      </c>
      <c r="AB22" s="234" t="s">
        <v>231</v>
      </c>
      <c r="AD22" s="236"/>
      <c r="AF22" s="234" t="s">
        <v>516</v>
      </c>
      <c r="AG22" s="234" t="s">
        <v>397</v>
      </c>
    </row>
    <row r="23" spans="1:33" ht="84">
      <c r="A23" s="231"/>
      <c r="B23" s="241"/>
      <c r="C23" s="243"/>
      <c r="D23" s="243"/>
      <c r="E23" s="243"/>
      <c r="F23" s="243"/>
      <c r="G23" s="232" t="s">
        <v>285</v>
      </c>
      <c r="H23" s="234" t="s">
        <v>99</v>
      </c>
      <c r="I23" s="234" t="s">
        <v>100</v>
      </c>
      <c r="J23" s="234" t="s">
        <v>398</v>
      </c>
      <c r="K23" s="234" t="s">
        <v>399</v>
      </c>
      <c r="L23" s="234" t="s">
        <v>231</v>
      </c>
      <c r="M23" s="234" t="s">
        <v>231</v>
      </c>
      <c r="N23" s="234" t="s">
        <v>231</v>
      </c>
      <c r="O23" s="234" t="s">
        <v>231</v>
      </c>
      <c r="P23" s="234" t="s">
        <v>231</v>
      </c>
      <c r="Q23" s="234" t="s">
        <v>231</v>
      </c>
      <c r="R23" s="234" t="s">
        <v>231</v>
      </c>
      <c r="S23" s="234" t="s">
        <v>231</v>
      </c>
      <c r="T23" s="234" t="s">
        <v>164</v>
      </c>
      <c r="U23" s="234" t="s">
        <v>25</v>
      </c>
      <c r="V23" s="236" t="s">
        <v>468</v>
      </c>
      <c r="W23" s="234" t="s">
        <v>471</v>
      </c>
      <c r="X23" s="234" t="s">
        <v>323</v>
      </c>
      <c r="Y23" s="234" t="s">
        <v>504</v>
      </c>
      <c r="Z23" s="236" t="s">
        <v>468</v>
      </c>
      <c r="AA23" s="234" t="s">
        <v>470</v>
      </c>
      <c r="AB23" s="234" t="s">
        <v>231</v>
      </c>
      <c r="AD23" s="236"/>
      <c r="AF23" s="234" t="s">
        <v>517</v>
      </c>
      <c r="AG23" s="234" t="s">
        <v>400</v>
      </c>
    </row>
    <row r="24" spans="1:33" ht="231">
      <c r="A24" s="231"/>
      <c r="B24" s="241"/>
      <c r="C24" s="243"/>
      <c r="D24" s="243"/>
      <c r="E24" s="243"/>
      <c r="F24" s="243"/>
      <c r="G24" s="232" t="s">
        <v>289</v>
      </c>
      <c r="H24" s="234" t="s">
        <v>401</v>
      </c>
      <c r="I24" s="234" t="s">
        <v>402</v>
      </c>
      <c r="J24" s="234" t="s">
        <v>231</v>
      </c>
      <c r="K24" s="234" t="s">
        <v>231</v>
      </c>
      <c r="L24" s="234" t="s">
        <v>231</v>
      </c>
      <c r="M24" s="234" t="s">
        <v>231</v>
      </c>
      <c r="N24" s="234" t="s">
        <v>231</v>
      </c>
      <c r="O24" s="234" t="s">
        <v>231</v>
      </c>
      <c r="P24" s="234" t="s">
        <v>231</v>
      </c>
      <c r="Q24" s="234" t="s">
        <v>231</v>
      </c>
      <c r="R24" s="234" t="s">
        <v>231</v>
      </c>
      <c r="S24" s="234" t="s">
        <v>231</v>
      </c>
      <c r="T24" s="234" t="s">
        <v>164</v>
      </c>
      <c r="U24" s="234" t="s">
        <v>25</v>
      </c>
      <c r="V24" s="236" t="s">
        <v>519</v>
      </c>
      <c r="W24" s="234" t="s">
        <v>471</v>
      </c>
      <c r="X24" s="234" t="s">
        <v>323</v>
      </c>
      <c r="Y24" s="234" t="s">
        <v>518</v>
      </c>
      <c r="Z24" s="236" t="s">
        <v>519</v>
      </c>
      <c r="AA24" s="234" t="s">
        <v>470</v>
      </c>
      <c r="AB24" s="234" t="s">
        <v>231</v>
      </c>
      <c r="AD24" s="236"/>
      <c r="AF24" s="234" t="s">
        <v>603</v>
      </c>
      <c r="AG24" s="234" t="s">
        <v>369</v>
      </c>
    </row>
    <row r="25" spans="1:33" ht="63">
      <c r="A25" s="231"/>
      <c r="B25" s="241"/>
      <c r="C25" s="243"/>
      <c r="D25" s="243"/>
      <c r="E25" s="243"/>
      <c r="F25" s="243"/>
      <c r="G25" s="232" t="s">
        <v>293</v>
      </c>
      <c r="H25" s="234" t="s">
        <v>231</v>
      </c>
      <c r="I25" s="234" t="s">
        <v>231</v>
      </c>
      <c r="J25" s="234" t="s">
        <v>231</v>
      </c>
      <c r="K25" s="234" t="s">
        <v>231</v>
      </c>
      <c r="L25" s="234" t="s">
        <v>231</v>
      </c>
      <c r="M25" s="234" t="s">
        <v>231</v>
      </c>
      <c r="N25" s="234" t="s">
        <v>231</v>
      </c>
      <c r="O25" s="234" t="s">
        <v>231</v>
      </c>
      <c r="P25" s="234" t="s">
        <v>231</v>
      </c>
      <c r="Q25" s="234" t="s">
        <v>231</v>
      </c>
      <c r="R25" s="234" t="s">
        <v>231</v>
      </c>
      <c r="S25" s="234" t="s">
        <v>231</v>
      </c>
      <c r="T25" s="234" t="s">
        <v>164</v>
      </c>
      <c r="U25" s="234" t="s">
        <v>25</v>
      </c>
      <c r="V25" s="236" t="s">
        <v>468</v>
      </c>
      <c r="W25" s="234" t="s">
        <v>471</v>
      </c>
      <c r="X25" s="234" t="s">
        <v>323</v>
      </c>
      <c r="Y25" s="234" t="s">
        <v>504</v>
      </c>
      <c r="Z25" s="236" t="s">
        <v>468</v>
      </c>
      <c r="AA25" s="234" t="s">
        <v>470</v>
      </c>
      <c r="AB25" s="234" t="s">
        <v>231</v>
      </c>
      <c r="AD25" s="236"/>
      <c r="AF25" s="234" t="s">
        <v>520</v>
      </c>
      <c r="AG25" s="234" t="s">
        <v>231</v>
      </c>
    </row>
    <row r="26" spans="1:33" ht="63">
      <c r="A26" s="231"/>
      <c r="B26" s="241"/>
      <c r="C26" s="243"/>
      <c r="D26" s="243"/>
      <c r="E26" s="243"/>
      <c r="F26" s="243"/>
      <c r="G26" s="232" t="s">
        <v>297</v>
      </c>
      <c r="H26" s="234" t="s">
        <v>27</v>
      </c>
      <c r="I26" s="234" t="s">
        <v>149</v>
      </c>
      <c r="J26" s="234" t="s">
        <v>151</v>
      </c>
      <c r="K26" s="234" t="s">
        <v>152</v>
      </c>
      <c r="L26" s="234" t="s">
        <v>231</v>
      </c>
      <c r="M26" s="234" t="s">
        <v>231</v>
      </c>
      <c r="N26" s="234" t="s">
        <v>231</v>
      </c>
      <c r="O26" s="234" t="s">
        <v>231</v>
      </c>
      <c r="P26" s="234" t="s">
        <v>231</v>
      </c>
      <c r="Q26" s="234" t="s">
        <v>231</v>
      </c>
      <c r="R26" s="234" t="s">
        <v>231</v>
      </c>
      <c r="S26" s="234" t="s">
        <v>231</v>
      </c>
      <c r="T26" s="234" t="s">
        <v>164</v>
      </c>
      <c r="U26" s="234" t="s">
        <v>25</v>
      </c>
      <c r="V26" s="236" t="s">
        <v>468</v>
      </c>
      <c r="W26" s="234" t="s">
        <v>471</v>
      </c>
      <c r="X26" s="234" t="s">
        <v>323</v>
      </c>
      <c r="Y26" s="234" t="s">
        <v>504</v>
      </c>
      <c r="Z26" s="236" t="s">
        <v>468</v>
      </c>
      <c r="AA26" s="234" t="s">
        <v>470</v>
      </c>
      <c r="AB26" s="234" t="s">
        <v>231</v>
      </c>
      <c r="AD26" s="236"/>
      <c r="AF26" s="234" t="s">
        <v>521</v>
      </c>
      <c r="AG26" s="234" t="s">
        <v>403</v>
      </c>
    </row>
    <row r="27" spans="1:33" ht="105">
      <c r="A27" s="231"/>
      <c r="B27" s="241"/>
      <c r="C27" s="243"/>
      <c r="D27" s="243"/>
      <c r="E27" s="243"/>
      <c r="F27" s="243"/>
      <c r="G27" s="232" t="s">
        <v>299</v>
      </c>
      <c r="H27" s="234" t="s">
        <v>112</v>
      </c>
      <c r="I27" s="234" t="s">
        <v>143</v>
      </c>
      <c r="J27" s="234" t="s">
        <v>231</v>
      </c>
      <c r="K27" s="234" t="s">
        <v>231</v>
      </c>
      <c r="L27" s="234" t="s">
        <v>231</v>
      </c>
      <c r="M27" s="234" t="s">
        <v>231</v>
      </c>
      <c r="N27" s="234" t="s">
        <v>231</v>
      </c>
      <c r="O27" s="234" t="s">
        <v>231</v>
      </c>
      <c r="P27" s="234" t="s">
        <v>231</v>
      </c>
      <c r="Q27" s="234" t="s">
        <v>231</v>
      </c>
      <c r="R27" s="234" t="s">
        <v>231</v>
      </c>
      <c r="S27" s="234" t="s">
        <v>231</v>
      </c>
      <c r="T27" s="234" t="s">
        <v>164</v>
      </c>
      <c r="U27" s="234" t="s">
        <v>525</v>
      </c>
      <c r="V27" s="236" t="s">
        <v>526</v>
      </c>
      <c r="W27" s="234" t="s">
        <v>527</v>
      </c>
      <c r="X27" s="234" t="s">
        <v>323</v>
      </c>
      <c r="Y27" s="234" t="s">
        <v>522</v>
      </c>
      <c r="Z27" s="236" t="s">
        <v>523</v>
      </c>
      <c r="AA27" s="234" t="s">
        <v>524</v>
      </c>
      <c r="AB27" s="234" t="s">
        <v>231</v>
      </c>
      <c r="AD27" s="236"/>
      <c r="AF27" s="234" t="s">
        <v>528</v>
      </c>
      <c r="AG27" s="234" t="s">
        <v>404</v>
      </c>
    </row>
    <row r="28" spans="1:33" ht="52.5">
      <c r="A28" s="231"/>
      <c r="B28" s="241"/>
      <c r="C28" s="243"/>
      <c r="D28" s="243"/>
      <c r="E28" s="243"/>
      <c r="F28" s="243"/>
      <c r="G28" s="232" t="s">
        <v>301</v>
      </c>
      <c r="H28" s="234" t="s">
        <v>113</v>
      </c>
      <c r="I28" s="234" t="s">
        <v>144</v>
      </c>
      <c r="J28" s="234" t="s">
        <v>231</v>
      </c>
      <c r="K28" s="234" t="s">
        <v>231</v>
      </c>
      <c r="L28" s="234" t="s">
        <v>231</v>
      </c>
      <c r="M28" s="234" t="s">
        <v>231</v>
      </c>
      <c r="N28" s="234" t="s">
        <v>231</v>
      </c>
      <c r="O28" s="234" t="s">
        <v>231</v>
      </c>
      <c r="P28" s="234" t="s">
        <v>231</v>
      </c>
      <c r="Q28" s="234" t="s">
        <v>231</v>
      </c>
      <c r="R28" s="234" t="s">
        <v>231</v>
      </c>
      <c r="S28" s="234" t="s">
        <v>231</v>
      </c>
      <c r="T28" s="234" t="s">
        <v>164</v>
      </c>
      <c r="U28" s="234" t="s">
        <v>25</v>
      </c>
      <c r="V28" s="236" t="s">
        <v>468</v>
      </c>
      <c r="W28" s="234" t="s">
        <v>471</v>
      </c>
      <c r="X28" s="234" t="s">
        <v>323</v>
      </c>
      <c r="Y28" s="234" t="s">
        <v>504</v>
      </c>
      <c r="Z28" s="236" t="s">
        <v>468</v>
      </c>
      <c r="AA28" s="234" t="s">
        <v>470</v>
      </c>
      <c r="AB28" s="234" t="s">
        <v>231</v>
      </c>
      <c r="AD28" s="236"/>
      <c r="AF28" s="234" t="s">
        <v>529</v>
      </c>
      <c r="AG28" s="234" t="s">
        <v>405</v>
      </c>
    </row>
    <row r="29" spans="1:33" ht="73.5">
      <c r="A29" s="243"/>
      <c r="B29" s="241"/>
      <c r="C29" s="243"/>
      <c r="D29" s="243"/>
      <c r="E29" s="243"/>
      <c r="F29" s="243"/>
      <c r="G29" s="232" t="s">
        <v>304</v>
      </c>
      <c r="H29" s="234" t="s">
        <v>113</v>
      </c>
      <c r="I29" s="234" t="s">
        <v>145</v>
      </c>
      <c r="J29" s="234" t="s">
        <v>110</v>
      </c>
      <c r="K29" s="234" t="s">
        <v>146</v>
      </c>
      <c r="L29" s="234" t="s">
        <v>231</v>
      </c>
      <c r="M29" s="234" t="s">
        <v>231</v>
      </c>
      <c r="N29" s="234" t="s">
        <v>231</v>
      </c>
      <c r="O29" s="234" t="s">
        <v>231</v>
      </c>
      <c r="P29" s="234" t="s">
        <v>231</v>
      </c>
      <c r="Q29" s="234" t="s">
        <v>231</v>
      </c>
      <c r="R29" s="234" t="s">
        <v>231</v>
      </c>
      <c r="S29" s="234" t="s">
        <v>231</v>
      </c>
      <c r="T29" s="234" t="s">
        <v>164</v>
      </c>
      <c r="U29" s="234" t="s">
        <v>25</v>
      </c>
      <c r="V29" s="236" t="s">
        <v>468</v>
      </c>
      <c r="W29" s="234" t="s">
        <v>471</v>
      </c>
      <c r="X29" s="234" t="s">
        <v>323</v>
      </c>
      <c r="Y29" s="234" t="s">
        <v>504</v>
      </c>
      <c r="Z29" s="236" t="s">
        <v>468</v>
      </c>
      <c r="AA29" s="234" t="s">
        <v>470</v>
      </c>
      <c r="AB29" s="234" t="s">
        <v>231</v>
      </c>
      <c r="AD29" s="236"/>
      <c r="AF29" s="234" t="s">
        <v>530</v>
      </c>
      <c r="AG29" s="234" t="s">
        <v>405</v>
      </c>
    </row>
    <row r="30" spans="1:33" ht="178.5">
      <c r="A30" s="231"/>
      <c r="B30" s="241"/>
      <c r="C30" s="243"/>
      <c r="D30" s="243"/>
      <c r="E30" s="243"/>
      <c r="F30" s="243"/>
      <c r="G30" s="232" t="s">
        <v>306</v>
      </c>
      <c r="H30" s="234" t="s">
        <v>119</v>
      </c>
      <c r="I30" s="234" t="s">
        <v>136</v>
      </c>
      <c r="J30" s="234" t="s">
        <v>231</v>
      </c>
      <c r="K30" s="234" t="s">
        <v>231</v>
      </c>
      <c r="L30" s="234" t="s">
        <v>231</v>
      </c>
      <c r="M30" s="234" t="s">
        <v>231</v>
      </c>
      <c r="N30" s="234" t="s">
        <v>231</v>
      </c>
      <c r="O30" s="234" t="s">
        <v>231</v>
      </c>
      <c r="P30" s="234" t="s">
        <v>231</v>
      </c>
      <c r="Q30" s="234" t="s">
        <v>231</v>
      </c>
      <c r="R30" s="234" t="s">
        <v>231</v>
      </c>
      <c r="S30" s="234" t="s">
        <v>231</v>
      </c>
      <c r="T30" s="234" t="s">
        <v>164</v>
      </c>
      <c r="U30" s="234" t="s">
        <v>339</v>
      </c>
      <c r="V30" s="236" t="s">
        <v>22</v>
      </c>
      <c r="W30" s="234" t="s">
        <v>340</v>
      </c>
      <c r="X30" s="234" t="s">
        <v>323</v>
      </c>
      <c r="Y30" s="234" t="s">
        <v>500</v>
      </c>
      <c r="Z30" s="236" t="s">
        <v>531</v>
      </c>
      <c r="AA30" s="234" t="s">
        <v>322</v>
      </c>
      <c r="AB30" s="234" t="s">
        <v>231</v>
      </c>
      <c r="AD30" s="236"/>
      <c r="AF30" s="234" t="s">
        <v>532</v>
      </c>
      <c r="AG30" s="234" t="s">
        <v>406</v>
      </c>
    </row>
    <row r="31" spans="1:33" ht="52.5">
      <c r="A31" s="231"/>
      <c r="B31" s="241"/>
      <c r="C31" s="243"/>
      <c r="D31" s="243"/>
      <c r="E31" s="243"/>
      <c r="F31" s="243"/>
      <c r="G31" s="232" t="s">
        <v>308</v>
      </c>
      <c r="H31" s="234" t="s">
        <v>110</v>
      </c>
      <c r="I31" s="234" t="s">
        <v>148</v>
      </c>
      <c r="J31" s="234" t="s">
        <v>231</v>
      </c>
      <c r="K31" s="234" t="s">
        <v>231</v>
      </c>
      <c r="L31" s="234" t="s">
        <v>231</v>
      </c>
      <c r="M31" s="234" t="s">
        <v>231</v>
      </c>
      <c r="N31" s="234" t="s">
        <v>231</v>
      </c>
      <c r="O31" s="234" t="s">
        <v>231</v>
      </c>
      <c r="P31" s="234" t="s">
        <v>231</v>
      </c>
      <c r="Q31" s="234" t="s">
        <v>231</v>
      </c>
      <c r="R31" s="234" t="s">
        <v>231</v>
      </c>
      <c r="S31" s="234" t="s">
        <v>231</v>
      </c>
      <c r="T31" s="234" t="s">
        <v>164</v>
      </c>
      <c r="U31" s="234" t="s">
        <v>25</v>
      </c>
      <c r="V31" s="236" t="s">
        <v>468</v>
      </c>
      <c r="W31" s="234" t="s">
        <v>471</v>
      </c>
      <c r="X31" s="234" t="s">
        <v>323</v>
      </c>
      <c r="Y31" s="234" t="s">
        <v>504</v>
      </c>
      <c r="Z31" s="236" t="s">
        <v>468</v>
      </c>
      <c r="AA31" s="234" t="s">
        <v>470</v>
      </c>
      <c r="AB31" s="234" t="s">
        <v>231</v>
      </c>
      <c r="AD31" s="236"/>
      <c r="AF31" s="234" t="s">
        <v>533</v>
      </c>
      <c r="AG31" s="234" t="s">
        <v>408</v>
      </c>
    </row>
    <row r="32" spans="1:33" ht="94.5">
      <c r="A32" s="231"/>
      <c r="B32" s="241"/>
      <c r="C32" s="243"/>
      <c r="D32" s="243"/>
      <c r="E32" s="243"/>
      <c r="F32" s="243"/>
      <c r="G32" s="232" t="s">
        <v>310</v>
      </c>
      <c r="H32" s="234" t="s">
        <v>109</v>
      </c>
      <c r="I32" s="234" t="s">
        <v>407</v>
      </c>
      <c r="J32" s="234" t="s">
        <v>231</v>
      </c>
      <c r="K32" s="234" t="s">
        <v>231</v>
      </c>
      <c r="L32" s="234" t="s">
        <v>231</v>
      </c>
      <c r="M32" s="234" t="s">
        <v>231</v>
      </c>
      <c r="N32" s="234" t="s">
        <v>231</v>
      </c>
      <c r="O32" s="234" t="s">
        <v>231</v>
      </c>
      <c r="P32" s="234" t="s">
        <v>231</v>
      </c>
      <c r="Q32" s="234" t="s">
        <v>231</v>
      </c>
      <c r="R32" s="234" t="s">
        <v>231</v>
      </c>
      <c r="S32" s="234" t="s">
        <v>231</v>
      </c>
      <c r="T32" s="234" t="s">
        <v>164</v>
      </c>
      <c r="U32" s="234" t="s">
        <v>25</v>
      </c>
      <c r="V32" s="236" t="s">
        <v>468</v>
      </c>
      <c r="W32" s="234" t="s">
        <v>471</v>
      </c>
      <c r="X32" s="234" t="s">
        <v>323</v>
      </c>
      <c r="Y32" s="234" t="s">
        <v>504</v>
      </c>
      <c r="Z32" s="236" t="s">
        <v>468</v>
      </c>
      <c r="AA32" s="234" t="s">
        <v>470</v>
      </c>
      <c r="AB32" s="234" t="s">
        <v>231</v>
      </c>
      <c r="AD32" s="236"/>
      <c r="AF32" s="234" t="s">
        <v>534</v>
      </c>
      <c r="AG32" s="234" t="s">
        <v>405</v>
      </c>
    </row>
    <row r="33" spans="1:33" ht="52.5">
      <c r="A33" s="244"/>
      <c r="B33" s="241"/>
      <c r="C33" s="243"/>
      <c r="D33" s="243"/>
      <c r="E33" s="243"/>
      <c r="F33" s="243"/>
      <c r="G33" s="232" t="s">
        <v>604</v>
      </c>
      <c r="H33" s="234" t="s">
        <v>109</v>
      </c>
      <c r="I33" s="234" t="s">
        <v>409</v>
      </c>
      <c r="J33" s="234" t="s">
        <v>231</v>
      </c>
      <c r="K33" s="234" t="s">
        <v>231</v>
      </c>
      <c r="L33" s="234" t="s">
        <v>231</v>
      </c>
      <c r="M33" s="234" t="s">
        <v>231</v>
      </c>
      <c r="N33" s="234" t="s">
        <v>231</v>
      </c>
      <c r="O33" s="234" t="s">
        <v>231</v>
      </c>
      <c r="P33" s="234" t="s">
        <v>231</v>
      </c>
      <c r="Q33" s="234" t="s">
        <v>231</v>
      </c>
      <c r="R33" s="234" t="s">
        <v>231</v>
      </c>
      <c r="S33" s="234" t="s">
        <v>231</v>
      </c>
      <c r="T33" s="234" t="s">
        <v>164</v>
      </c>
      <c r="U33" s="234" t="s">
        <v>25</v>
      </c>
      <c r="V33" s="236" t="s">
        <v>468</v>
      </c>
      <c r="W33" s="234" t="s">
        <v>471</v>
      </c>
      <c r="X33" s="234" t="s">
        <v>323</v>
      </c>
      <c r="Y33" s="234" t="s">
        <v>504</v>
      </c>
      <c r="Z33" s="236" t="s">
        <v>468</v>
      </c>
      <c r="AA33" s="234" t="s">
        <v>470</v>
      </c>
      <c r="AB33" s="234" t="s">
        <v>231</v>
      </c>
      <c r="AD33" s="236"/>
      <c r="AF33" s="234" t="s">
        <v>535</v>
      </c>
      <c r="AG33" s="234" t="s">
        <v>408</v>
      </c>
    </row>
    <row r="34" spans="1:33" ht="63">
      <c r="A34" s="243"/>
      <c r="B34" s="241"/>
      <c r="C34" s="243"/>
      <c r="D34" s="243"/>
      <c r="E34" s="243"/>
      <c r="F34" s="243"/>
      <c r="G34" s="232" t="s">
        <v>260</v>
      </c>
      <c r="H34" s="234" t="s">
        <v>102</v>
      </c>
      <c r="I34" s="234" t="s">
        <v>410</v>
      </c>
      <c r="J34" s="234" t="s">
        <v>101</v>
      </c>
      <c r="K34" s="234" t="s">
        <v>413</v>
      </c>
      <c r="L34" s="234" t="s">
        <v>411</v>
      </c>
      <c r="M34" s="234" t="s">
        <v>412</v>
      </c>
      <c r="N34" s="234" t="s">
        <v>231</v>
      </c>
      <c r="O34" s="234" t="s">
        <v>231</v>
      </c>
      <c r="P34" s="234" t="s">
        <v>231</v>
      </c>
      <c r="Q34" s="234" t="s">
        <v>231</v>
      </c>
      <c r="R34" s="234" t="s">
        <v>231</v>
      </c>
      <c r="S34" s="234" t="s">
        <v>231</v>
      </c>
      <c r="T34" s="234" t="s">
        <v>164</v>
      </c>
      <c r="U34" s="234" t="s">
        <v>25</v>
      </c>
      <c r="V34" s="236" t="s">
        <v>22</v>
      </c>
      <c r="W34" s="234" t="s">
        <v>340</v>
      </c>
      <c r="X34" s="234" t="s">
        <v>323</v>
      </c>
      <c r="Y34" s="234" t="s">
        <v>324</v>
      </c>
      <c r="Z34" s="236" t="s">
        <v>22</v>
      </c>
      <c r="AA34" s="234" t="s">
        <v>498</v>
      </c>
      <c r="AB34" s="234" t="s">
        <v>231</v>
      </c>
      <c r="AD34" s="236"/>
      <c r="AF34" s="234" t="s">
        <v>536</v>
      </c>
      <c r="AG34" s="234" t="s">
        <v>106</v>
      </c>
    </row>
    <row r="35" spans="1:33" ht="94.5">
      <c r="A35" s="231"/>
      <c r="B35" s="241"/>
      <c r="C35" s="243"/>
      <c r="D35" s="243"/>
      <c r="E35" s="243"/>
      <c r="F35" s="243"/>
      <c r="G35" s="232" t="s">
        <v>264</v>
      </c>
      <c r="H35" s="234" t="s">
        <v>414</v>
      </c>
      <c r="I35" s="234" t="s">
        <v>415</v>
      </c>
      <c r="J35" s="234" t="s">
        <v>231</v>
      </c>
      <c r="K35" s="234" t="s">
        <v>231</v>
      </c>
      <c r="L35" s="234" t="s">
        <v>231</v>
      </c>
      <c r="M35" s="234" t="s">
        <v>231</v>
      </c>
      <c r="N35" s="234" t="s">
        <v>231</v>
      </c>
      <c r="O35" s="234" t="s">
        <v>231</v>
      </c>
      <c r="P35" s="234" t="s">
        <v>231</v>
      </c>
      <c r="Q35" s="234" t="s">
        <v>231</v>
      </c>
      <c r="R35" s="234" t="s">
        <v>231</v>
      </c>
      <c r="S35" s="234" t="s">
        <v>231</v>
      </c>
      <c r="T35" s="234" t="s">
        <v>491</v>
      </c>
      <c r="U35" s="234" t="s">
        <v>497</v>
      </c>
      <c r="V35" s="236" t="s">
        <v>22</v>
      </c>
      <c r="W35" s="234" t="s">
        <v>498</v>
      </c>
      <c r="X35" s="234" t="s">
        <v>164</v>
      </c>
      <c r="Y35" s="234" t="s">
        <v>339</v>
      </c>
      <c r="Z35" s="236" t="s">
        <v>22</v>
      </c>
      <c r="AA35" s="234" t="s">
        <v>340</v>
      </c>
      <c r="AB35" s="234" t="s">
        <v>231</v>
      </c>
      <c r="AC35" s="235" t="s">
        <v>231</v>
      </c>
      <c r="AD35" s="235" t="s">
        <v>231</v>
      </c>
      <c r="AE35" s="235" t="s">
        <v>231</v>
      </c>
      <c r="AF35" s="234" t="s">
        <v>537</v>
      </c>
      <c r="AG35" s="234" t="s">
        <v>416</v>
      </c>
    </row>
    <row r="36" spans="1:33" ht="73.5">
      <c r="A36" s="231"/>
      <c r="B36" s="241"/>
      <c r="C36" s="243"/>
      <c r="D36" s="243"/>
      <c r="E36" s="243"/>
      <c r="F36" s="243"/>
      <c r="G36" s="231" t="s">
        <v>268</v>
      </c>
      <c r="H36" s="234" t="s">
        <v>417</v>
      </c>
      <c r="I36" s="234" t="s">
        <v>418</v>
      </c>
      <c r="J36" s="234" t="s">
        <v>231</v>
      </c>
      <c r="K36" s="234" t="s">
        <v>231</v>
      </c>
      <c r="L36" s="234" t="s">
        <v>231</v>
      </c>
      <c r="M36" s="234" t="s">
        <v>231</v>
      </c>
      <c r="N36" s="234" t="s">
        <v>231</v>
      </c>
      <c r="O36" s="234" t="s">
        <v>231</v>
      </c>
      <c r="P36" s="234" t="s">
        <v>231</v>
      </c>
      <c r="Q36" s="234" t="s">
        <v>231</v>
      </c>
      <c r="R36" s="234" t="s">
        <v>231</v>
      </c>
      <c r="S36" s="234" t="s">
        <v>231</v>
      </c>
      <c r="T36" s="234" t="s">
        <v>164</v>
      </c>
      <c r="U36" s="234" t="s">
        <v>339</v>
      </c>
      <c r="V36" s="236" t="s">
        <v>22</v>
      </c>
      <c r="W36" s="234" t="s">
        <v>340</v>
      </c>
      <c r="X36" s="234" t="s">
        <v>323</v>
      </c>
      <c r="Y36" s="234" t="s">
        <v>324</v>
      </c>
      <c r="Z36" s="236" t="s">
        <v>22</v>
      </c>
      <c r="AA36" s="234" t="s">
        <v>498</v>
      </c>
      <c r="AB36" s="234" t="s">
        <v>231</v>
      </c>
      <c r="AD36" s="236"/>
      <c r="AF36" s="234" t="s">
        <v>538</v>
      </c>
      <c r="AG36" s="234" t="s">
        <v>605</v>
      </c>
    </row>
    <row r="37" spans="1:33" ht="63">
      <c r="A37" s="231"/>
      <c r="B37" s="241"/>
      <c r="C37" s="243" t="str">
        <f t="shared" ref="C37:F37" si="0">PROPER(C19)</f>
        <v/>
      </c>
      <c r="D37" s="243" t="str">
        <f t="shared" si="0"/>
        <v/>
      </c>
      <c r="E37" s="243" t="str">
        <f t="shared" si="0"/>
        <v/>
      </c>
      <c r="F37" s="243" t="str">
        <f t="shared" si="0"/>
        <v/>
      </c>
      <c r="G37" s="232" t="s">
        <v>272</v>
      </c>
      <c r="H37" s="234" t="s">
        <v>419</v>
      </c>
      <c r="I37" s="234" t="s">
        <v>134</v>
      </c>
      <c r="J37" s="234" t="s">
        <v>103</v>
      </c>
      <c r="K37" s="234" t="s">
        <v>420</v>
      </c>
      <c r="L37" s="234" t="s">
        <v>231</v>
      </c>
      <c r="M37" s="234" t="s">
        <v>231</v>
      </c>
      <c r="N37" s="234" t="s">
        <v>231</v>
      </c>
      <c r="O37" s="234" t="s">
        <v>231</v>
      </c>
      <c r="P37" s="234" t="s">
        <v>231</v>
      </c>
      <c r="Q37" s="234" t="s">
        <v>231</v>
      </c>
      <c r="R37" s="234" t="s">
        <v>231</v>
      </c>
      <c r="S37" s="234" t="s">
        <v>231</v>
      </c>
      <c r="T37" s="234" t="s">
        <v>164</v>
      </c>
      <c r="U37" s="234" t="s">
        <v>540</v>
      </c>
      <c r="V37" s="236" t="s">
        <v>21</v>
      </c>
      <c r="W37" s="234" t="s">
        <v>493</v>
      </c>
      <c r="X37" s="234" t="s">
        <v>323</v>
      </c>
      <c r="Y37" s="234" t="s">
        <v>501</v>
      </c>
      <c r="Z37" s="236" t="s">
        <v>531</v>
      </c>
      <c r="AA37" s="234" t="s">
        <v>539</v>
      </c>
      <c r="AB37" s="234" t="s">
        <v>231</v>
      </c>
      <c r="AD37" s="236"/>
      <c r="AF37" s="234" t="s">
        <v>541</v>
      </c>
      <c r="AG37" s="234" t="s">
        <v>421</v>
      </c>
    </row>
    <row r="38" spans="1:33" ht="63">
      <c r="A38" s="231"/>
      <c r="B38" s="241"/>
      <c r="C38" s="240"/>
      <c r="D38" s="231"/>
      <c r="E38" s="242"/>
      <c r="F38" s="242"/>
      <c r="G38" s="232" t="s">
        <v>277</v>
      </c>
      <c r="H38" s="234" t="s">
        <v>129</v>
      </c>
      <c r="I38" s="234" t="s">
        <v>133</v>
      </c>
      <c r="J38" s="234" t="s">
        <v>20</v>
      </c>
      <c r="K38" s="234" t="s">
        <v>106</v>
      </c>
      <c r="L38" s="234" t="s">
        <v>422</v>
      </c>
      <c r="M38" s="234" t="s">
        <v>107</v>
      </c>
      <c r="N38" s="234" t="s">
        <v>117</v>
      </c>
      <c r="O38" s="234" t="s">
        <v>118</v>
      </c>
      <c r="P38" s="234" t="s">
        <v>231</v>
      </c>
      <c r="Q38" s="234" t="s">
        <v>231</v>
      </c>
      <c r="R38" s="234" t="s">
        <v>231</v>
      </c>
      <c r="S38" s="234" t="s">
        <v>231</v>
      </c>
      <c r="T38" s="234" t="s">
        <v>164</v>
      </c>
      <c r="U38" s="234" t="s">
        <v>339</v>
      </c>
      <c r="V38" s="236" t="s">
        <v>22</v>
      </c>
      <c r="W38" s="234" t="s">
        <v>340</v>
      </c>
      <c r="X38" s="234" t="s">
        <v>323</v>
      </c>
      <c r="Y38" s="234" t="s">
        <v>501</v>
      </c>
      <c r="Z38" s="236" t="s">
        <v>531</v>
      </c>
      <c r="AA38" s="234" t="s">
        <v>322</v>
      </c>
      <c r="AB38" s="234" t="s">
        <v>231</v>
      </c>
      <c r="AD38" s="236"/>
      <c r="AF38" s="234" t="s">
        <v>542</v>
      </c>
      <c r="AG38" s="234" t="s">
        <v>423</v>
      </c>
    </row>
    <row r="39" spans="1:33" ht="52.5">
      <c r="A39" s="231"/>
      <c r="B39" s="241"/>
      <c r="C39" s="231"/>
      <c r="D39" s="231"/>
      <c r="G39" s="232" t="s">
        <v>282</v>
      </c>
      <c r="H39" s="234" t="s">
        <v>119</v>
      </c>
      <c r="I39" s="234" t="s">
        <v>136</v>
      </c>
      <c r="J39" s="234" t="s">
        <v>231</v>
      </c>
      <c r="K39" s="234" t="s">
        <v>231</v>
      </c>
      <c r="L39" s="234" t="s">
        <v>231</v>
      </c>
      <c r="M39" s="234" t="s">
        <v>231</v>
      </c>
      <c r="N39" s="234" t="s">
        <v>231</v>
      </c>
      <c r="O39" s="234" t="s">
        <v>231</v>
      </c>
      <c r="P39" s="234" t="s">
        <v>231</v>
      </c>
      <c r="Q39" s="234" t="s">
        <v>231</v>
      </c>
      <c r="R39" s="234" t="s">
        <v>231</v>
      </c>
      <c r="S39" s="234" t="s">
        <v>231</v>
      </c>
      <c r="T39" s="234" t="s">
        <v>164</v>
      </c>
      <c r="U39" s="234" t="s">
        <v>339</v>
      </c>
      <c r="V39" s="236" t="s">
        <v>22</v>
      </c>
      <c r="W39" s="234" t="s">
        <v>340</v>
      </c>
      <c r="X39" s="234" t="s">
        <v>323</v>
      </c>
      <c r="Y39" s="234" t="s">
        <v>501</v>
      </c>
      <c r="Z39" s="236" t="s">
        <v>531</v>
      </c>
      <c r="AA39" s="234" t="s">
        <v>539</v>
      </c>
      <c r="AB39" s="234" t="s">
        <v>231</v>
      </c>
      <c r="AD39" s="236"/>
      <c r="AF39" s="234" t="s">
        <v>543</v>
      </c>
      <c r="AG39" s="234" t="s">
        <v>424</v>
      </c>
    </row>
    <row r="40" spans="1:33" ht="63">
      <c r="A40" s="231"/>
      <c r="B40" s="241"/>
      <c r="C40" s="240"/>
      <c r="D40" s="231"/>
      <c r="G40" s="231" t="s">
        <v>286</v>
      </c>
      <c r="H40" s="234" t="s">
        <v>137</v>
      </c>
      <c r="I40" s="234" t="s">
        <v>111</v>
      </c>
      <c r="J40" s="234" t="s">
        <v>422</v>
      </c>
      <c r="K40" s="234" t="s">
        <v>107</v>
      </c>
      <c r="L40" s="234" t="s">
        <v>117</v>
      </c>
      <c r="M40" s="234" t="s">
        <v>118</v>
      </c>
      <c r="N40" s="234" t="s">
        <v>231</v>
      </c>
      <c r="O40" s="234" t="s">
        <v>231</v>
      </c>
      <c r="P40" s="234" t="s">
        <v>231</v>
      </c>
      <c r="Q40" s="234" t="s">
        <v>231</v>
      </c>
      <c r="R40" s="234" t="s">
        <v>231</v>
      </c>
      <c r="S40" s="234" t="s">
        <v>231</v>
      </c>
      <c r="T40" s="234" t="s">
        <v>164</v>
      </c>
      <c r="U40" s="234" t="s">
        <v>339</v>
      </c>
      <c r="V40" s="236" t="s">
        <v>22</v>
      </c>
      <c r="W40" s="234" t="s">
        <v>340</v>
      </c>
      <c r="X40" s="234" t="s">
        <v>323</v>
      </c>
      <c r="Y40" s="234" t="s">
        <v>324</v>
      </c>
      <c r="Z40" s="236" t="s">
        <v>22</v>
      </c>
      <c r="AA40" s="234" t="s">
        <v>539</v>
      </c>
      <c r="AB40" s="234" t="s">
        <v>231</v>
      </c>
      <c r="AD40" s="236"/>
      <c r="AF40" s="234" t="s">
        <v>544</v>
      </c>
      <c r="AG40" s="234" t="s">
        <v>425</v>
      </c>
    </row>
    <row r="41" spans="1:33" ht="94.5">
      <c r="A41" s="231"/>
      <c r="B41" s="241"/>
      <c r="C41" s="231"/>
      <c r="D41" s="231"/>
      <c r="E41" s="242"/>
      <c r="F41" s="242"/>
      <c r="G41" s="232" t="s">
        <v>290</v>
      </c>
      <c r="H41" s="234" t="s">
        <v>20</v>
      </c>
      <c r="I41" s="234" t="s">
        <v>106</v>
      </c>
      <c r="J41" s="234" t="s">
        <v>231</v>
      </c>
      <c r="K41" s="234" t="s">
        <v>231</v>
      </c>
      <c r="L41" s="234" t="s">
        <v>231</v>
      </c>
      <c r="M41" s="234" t="s">
        <v>231</v>
      </c>
      <c r="N41" s="234" t="s">
        <v>231</v>
      </c>
      <c r="O41" s="234" t="s">
        <v>231</v>
      </c>
      <c r="P41" s="234" t="s">
        <v>231</v>
      </c>
      <c r="Q41" s="234" t="s">
        <v>231</v>
      </c>
      <c r="R41" s="234" t="s">
        <v>231</v>
      </c>
      <c r="S41" s="234" t="s">
        <v>231</v>
      </c>
      <c r="T41" s="234" t="s">
        <v>164</v>
      </c>
      <c r="U41" s="234" t="s">
        <v>339</v>
      </c>
      <c r="V41" s="236" t="s">
        <v>22</v>
      </c>
      <c r="W41" s="234" t="s">
        <v>340</v>
      </c>
      <c r="X41" s="234" t="s">
        <v>323</v>
      </c>
      <c r="Y41" s="234" t="s">
        <v>501</v>
      </c>
      <c r="Z41" s="236" t="s">
        <v>531</v>
      </c>
      <c r="AA41" s="234" t="s">
        <v>322</v>
      </c>
      <c r="AB41" s="234" t="s">
        <v>231</v>
      </c>
      <c r="AD41" s="236"/>
      <c r="AF41" s="234" t="s">
        <v>545</v>
      </c>
      <c r="AG41" s="234" t="s">
        <v>426</v>
      </c>
    </row>
    <row r="42" spans="1:33" ht="168">
      <c r="A42" s="231"/>
      <c r="B42" s="241"/>
      <c r="C42" s="240"/>
      <c r="D42" s="231"/>
      <c r="E42" s="242"/>
      <c r="F42" s="242"/>
      <c r="G42" s="232" t="s">
        <v>294</v>
      </c>
      <c r="H42" s="234" t="s">
        <v>20</v>
      </c>
      <c r="I42" s="234" t="s">
        <v>106</v>
      </c>
      <c r="J42" s="234" t="s">
        <v>231</v>
      </c>
      <c r="K42" s="234" t="s">
        <v>231</v>
      </c>
      <c r="L42" s="234" t="s">
        <v>231</v>
      </c>
      <c r="M42" s="234" t="s">
        <v>231</v>
      </c>
      <c r="N42" s="234" t="s">
        <v>231</v>
      </c>
      <c r="O42" s="234" t="s">
        <v>231</v>
      </c>
      <c r="P42" s="234" t="s">
        <v>231</v>
      </c>
      <c r="Q42" s="234" t="s">
        <v>231</v>
      </c>
      <c r="R42" s="234" t="s">
        <v>231</v>
      </c>
      <c r="S42" s="234" t="s">
        <v>231</v>
      </c>
      <c r="T42" s="234" t="s">
        <v>164</v>
      </c>
      <c r="U42" s="234" t="s">
        <v>339</v>
      </c>
      <c r="V42" s="236" t="s">
        <v>22</v>
      </c>
      <c r="W42" s="234" t="s">
        <v>340</v>
      </c>
      <c r="X42" s="234" t="s">
        <v>323</v>
      </c>
      <c r="Y42" s="234" t="s">
        <v>501</v>
      </c>
      <c r="Z42" s="236" t="s">
        <v>531</v>
      </c>
      <c r="AA42" s="234" t="s">
        <v>322</v>
      </c>
      <c r="AB42" s="234" t="s">
        <v>231</v>
      </c>
      <c r="AD42" s="236"/>
      <c r="AF42" s="234" t="s">
        <v>546</v>
      </c>
      <c r="AG42" s="234" t="s">
        <v>427</v>
      </c>
    </row>
    <row r="43" spans="1:33" ht="63">
      <c r="A43" s="231"/>
      <c r="B43" s="241"/>
      <c r="C43" s="245"/>
      <c r="D43" s="231"/>
      <c r="E43" s="242"/>
      <c r="F43" s="242"/>
      <c r="G43" s="232" t="s">
        <v>298</v>
      </c>
      <c r="H43" s="234" t="s">
        <v>20</v>
      </c>
      <c r="I43" s="234" t="s">
        <v>106</v>
      </c>
      <c r="J43" s="234" t="s">
        <v>428</v>
      </c>
      <c r="K43" s="234" t="s">
        <v>429</v>
      </c>
      <c r="L43" s="234" t="s">
        <v>231</v>
      </c>
      <c r="M43" s="234" t="s">
        <v>231</v>
      </c>
      <c r="N43" s="234" t="s">
        <v>231</v>
      </c>
      <c r="O43" s="234" t="s">
        <v>231</v>
      </c>
      <c r="P43" s="234" t="s">
        <v>231</v>
      </c>
      <c r="Q43" s="234" t="s">
        <v>231</v>
      </c>
      <c r="R43" s="234" t="s">
        <v>231</v>
      </c>
      <c r="S43" s="234" t="s">
        <v>231</v>
      </c>
      <c r="T43" s="234" t="s">
        <v>164</v>
      </c>
      <c r="U43" s="234" t="s">
        <v>339</v>
      </c>
      <c r="V43" s="236" t="s">
        <v>22</v>
      </c>
      <c r="W43" s="234" t="s">
        <v>340</v>
      </c>
      <c r="X43" s="234" t="s">
        <v>323</v>
      </c>
      <c r="Y43" s="234" t="s">
        <v>324</v>
      </c>
      <c r="Z43" s="236" t="s">
        <v>22</v>
      </c>
      <c r="AA43" s="234" t="s">
        <v>322</v>
      </c>
      <c r="AB43" s="234" t="s">
        <v>231</v>
      </c>
      <c r="AD43" s="236"/>
      <c r="AF43" s="234" t="s">
        <v>547</v>
      </c>
      <c r="AG43" s="234" t="s">
        <v>430</v>
      </c>
    </row>
    <row r="44" spans="1:33" ht="52.5">
      <c r="A44" s="231"/>
      <c r="B44" s="241"/>
      <c r="C44" s="231"/>
      <c r="D44" s="231"/>
      <c r="G44" s="231" t="s">
        <v>300</v>
      </c>
      <c r="H44" s="234" t="s">
        <v>129</v>
      </c>
      <c r="I44" s="234" t="s">
        <v>431</v>
      </c>
      <c r="J44" s="234" t="s">
        <v>231</v>
      </c>
      <c r="K44" s="234" t="s">
        <v>231</v>
      </c>
      <c r="L44" s="234" t="s">
        <v>231</v>
      </c>
      <c r="M44" s="234" t="s">
        <v>231</v>
      </c>
      <c r="N44" s="234" t="s">
        <v>231</v>
      </c>
      <c r="O44" s="234" t="s">
        <v>231</v>
      </c>
      <c r="P44" s="234" t="s">
        <v>231</v>
      </c>
      <c r="Q44" s="234" t="s">
        <v>231</v>
      </c>
      <c r="R44" s="234" t="s">
        <v>231</v>
      </c>
      <c r="S44" s="234" t="s">
        <v>231</v>
      </c>
      <c r="T44" s="234" t="s">
        <v>164</v>
      </c>
      <c r="U44" s="234" t="s">
        <v>339</v>
      </c>
      <c r="V44" s="236" t="s">
        <v>22</v>
      </c>
      <c r="W44" s="234" t="s">
        <v>340</v>
      </c>
      <c r="X44" s="234" t="s">
        <v>323</v>
      </c>
      <c r="Y44" s="234" t="s">
        <v>501</v>
      </c>
      <c r="Z44" s="236" t="s">
        <v>531</v>
      </c>
      <c r="AA44" s="234" t="s">
        <v>498</v>
      </c>
      <c r="AB44" s="234" t="s">
        <v>231</v>
      </c>
      <c r="AD44" s="236"/>
      <c r="AF44" s="234" t="s">
        <v>548</v>
      </c>
      <c r="AG44" s="234" t="s">
        <v>432</v>
      </c>
    </row>
    <row r="45" spans="1:33" ht="84">
      <c r="A45" s="243"/>
      <c r="B45" s="241"/>
      <c r="C45" s="231"/>
      <c r="D45" s="231"/>
      <c r="G45" s="232" t="s">
        <v>302</v>
      </c>
      <c r="H45" s="234" t="s">
        <v>231</v>
      </c>
      <c r="I45" s="234" t="s">
        <v>231</v>
      </c>
      <c r="J45" s="234" t="s">
        <v>231</v>
      </c>
      <c r="K45" s="234" t="s">
        <v>231</v>
      </c>
      <c r="L45" s="234" t="s">
        <v>231</v>
      </c>
      <c r="M45" s="234" t="s">
        <v>231</v>
      </c>
      <c r="N45" s="234" t="s">
        <v>231</v>
      </c>
      <c r="O45" s="234" t="s">
        <v>231</v>
      </c>
      <c r="P45" s="234" t="s">
        <v>231</v>
      </c>
      <c r="Q45" s="234" t="s">
        <v>231</v>
      </c>
      <c r="R45" s="234" t="s">
        <v>231</v>
      </c>
      <c r="S45" s="234" t="s">
        <v>231</v>
      </c>
      <c r="T45" s="234" t="s">
        <v>164</v>
      </c>
      <c r="U45" s="234" t="s">
        <v>25</v>
      </c>
      <c r="V45" s="236" t="s">
        <v>550</v>
      </c>
      <c r="W45" s="234" t="s">
        <v>471</v>
      </c>
      <c r="X45" s="234" t="s">
        <v>323</v>
      </c>
      <c r="Y45" s="234" t="s">
        <v>549</v>
      </c>
      <c r="Z45" s="236" t="s">
        <v>550</v>
      </c>
      <c r="AA45" s="234" t="s">
        <v>470</v>
      </c>
      <c r="AB45" s="234" t="s">
        <v>231</v>
      </c>
      <c r="AD45" s="236"/>
      <c r="AF45" s="234" t="s">
        <v>551</v>
      </c>
    </row>
    <row r="46" spans="1:33" ht="178.5">
      <c r="A46" s="231"/>
      <c r="B46" s="241"/>
      <c r="C46" s="240"/>
      <c r="D46" s="231"/>
      <c r="G46" s="232" t="s">
        <v>305</v>
      </c>
      <c r="H46" s="234" t="s">
        <v>433</v>
      </c>
      <c r="I46" s="234" t="s">
        <v>434</v>
      </c>
      <c r="J46" s="234" t="s">
        <v>435</v>
      </c>
      <c r="K46" s="234" t="s">
        <v>436</v>
      </c>
      <c r="L46" s="234" t="s">
        <v>231</v>
      </c>
      <c r="M46" s="234" t="s">
        <v>231</v>
      </c>
      <c r="N46" s="234" t="s">
        <v>231</v>
      </c>
      <c r="O46" s="234" t="s">
        <v>231</v>
      </c>
      <c r="P46" s="234" t="s">
        <v>231</v>
      </c>
      <c r="Q46" s="234" t="s">
        <v>231</v>
      </c>
      <c r="R46" s="234" t="s">
        <v>231</v>
      </c>
      <c r="S46" s="234" t="s">
        <v>231</v>
      </c>
      <c r="T46" s="234" t="s">
        <v>164</v>
      </c>
      <c r="U46" s="234" t="s">
        <v>339</v>
      </c>
      <c r="V46" s="236" t="s">
        <v>22</v>
      </c>
      <c r="W46" s="234" t="s">
        <v>340</v>
      </c>
      <c r="X46" s="234" t="s">
        <v>323</v>
      </c>
      <c r="Y46" s="234" t="s">
        <v>501</v>
      </c>
      <c r="Z46" s="236" t="s">
        <v>22</v>
      </c>
      <c r="AA46" s="234" t="s">
        <v>502</v>
      </c>
      <c r="AB46" s="234" t="s">
        <v>231</v>
      </c>
      <c r="AD46" s="236"/>
      <c r="AF46" s="234" t="s">
        <v>552</v>
      </c>
      <c r="AG46" s="234" t="s">
        <v>437</v>
      </c>
    </row>
    <row r="47" spans="1:33" ht="168">
      <c r="A47" s="231"/>
      <c r="B47" s="241"/>
      <c r="C47" s="240"/>
      <c r="D47" s="231"/>
      <c r="G47" s="232" t="s">
        <v>307</v>
      </c>
      <c r="H47" s="234" t="s">
        <v>438</v>
      </c>
      <c r="I47" s="234" t="s">
        <v>439</v>
      </c>
      <c r="J47" s="234" t="s">
        <v>433</v>
      </c>
      <c r="K47" s="234" t="s">
        <v>434</v>
      </c>
      <c r="L47" s="234" t="s">
        <v>440</v>
      </c>
      <c r="M47" s="234" t="s">
        <v>441</v>
      </c>
      <c r="N47" s="234" t="s">
        <v>435</v>
      </c>
      <c r="O47" s="234" t="s">
        <v>436</v>
      </c>
      <c r="P47" s="234" t="s">
        <v>231</v>
      </c>
      <c r="Q47" s="234" t="s">
        <v>231</v>
      </c>
      <c r="R47" s="234" t="s">
        <v>231</v>
      </c>
      <c r="S47" s="234" t="s">
        <v>231</v>
      </c>
      <c r="T47" s="234" t="s">
        <v>164</v>
      </c>
      <c r="U47" s="234" t="s">
        <v>339</v>
      </c>
      <c r="V47" s="236" t="s">
        <v>22</v>
      </c>
      <c r="W47" s="234" t="s">
        <v>340</v>
      </c>
      <c r="X47" s="234" t="s">
        <v>323</v>
      </c>
      <c r="Y47" s="234" t="s">
        <v>501</v>
      </c>
      <c r="Z47" s="236" t="s">
        <v>531</v>
      </c>
      <c r="AA47" s="234" t="s">
        <v>502</v>
      </c>
      <c r="AB47" s="234" t="s">
        <v>231</v>
      </c>
      <c r="AD47" s="236"/>
      <c r="AF47" s="234" t="s">
        <v>553</v>
      </c>
      <c r="AG47" s="234" t="s">
        <v>442</v>
      </c>
    </row>
    <row r="48" spans="1:33" ht="115.5">
      <c r="A48" s="231"/>
      <c r="B48" s="241"/>
      <c r="C48" s="231"/>
      <c r="D48" s="231"/>
      <c r="E48" s="242"/>
      <c r="F48" s="242"/>
      <c r="G48" s="232" t="s">
        <v>309</v>
      </c>
      <c r="H48" s="234" t="s">
        <v>440</v>
      </c>
      <c r="I48" s="234" t="s">
        <v>441</v>
      </c>
      <c r="J48" s="234" t="s">
        <v>435</v>
      </c>
      <c r="K48" s="234" t="s">
        <v>443</v>
      </c>
      <c r="L48" s="234" t="s">
        <v>231</v>
      </c>
      <c r="M48" s="234" t="s">
        <v>231</v>
      </c>
      <c r="N48" s="234" t="s">
        <v>231</v>
      </c>
      <c r="O48" s="234" t="s">
        <v>231</v>
      </c>
      <c r="P48" s="234" t="s">
        <v>231</v>
      </c>
      <c r="Q48" s="234" t="s">
        <v>231</v>
      </c>
      <c r="R48" s="234" t="s">
        <v>231</v>
      </c>
      <c r="S48" s="234" t="s">
        <v>231</v>
      </c>
      <c r="T48" s="234" t="s">
        <v>164</v>
      </c>
      <c r="U48" s="234" t="s">
        <v>339</v>
      </c>
      <c r="V48" s="236" t="s">
        <v>22</v>
      </c>
      <c r="W48" s="234" t="s">
        <v>340</v>
      </c>
      <c r="X48" s="234" t="s">
        <v>323</v>
      </c>
      <c r="Y48" s="234" t="s">
        <v>324</v>
      </c>
      <c r="Z48" s="236" t="s">
        <v>22</v>
      </c>
      <c r="AA48" s="234" t="s">
        <v>322</v>
      </c>
      <c r="AB48" s="234" t="s">
        <v>231</v>
      </c>
      <c r="AD48" s="236"/>
      <c r="AF48" s="234" t="s">
        <v>554</v>
      </c>
      <c r="AG48" s="234" t="s">
        <v>444</v>
      </c>
    </row>
    <row r="49" spans="1:33" ht="84">
      <c r="A49" s="244"/>
      <c r="B49" s="241"/>
      <c r="C49" s="231"/>
      <c r="D49" s="231"/>
      <c r="E49" s="242"/>
      <c r="F49" s="242"/>
      <c r="G49" s="232" t="s">
        <v>311</v>
      </c>
      <c r="H49" s="234" t="s">
        <v>440</v>
      </c>
      <c r="I49" s="234" t="s">
        <v>441</v>
      </c>
      <c r="J49" s="234" t="s">
        <v>435</v>
      </c>
      <c r="K49" s="234" t="s">
        <v>443</v>
      </c>
      <c r="L49" s="234" t="s">
        <v>231</v>
      </c>
      <c r="M49" s="234" t="s">
        <v>231</v>
      </c>
      <c r="N49" s="234" t="s">
        <v>231</v>
      </c>
      <c r="O49" s="234" t="s">
        <v>231</v>
      </c>
      <c r="P49" s="234" t="s">
        <v>231</v>
      </c>
      <c r="Q49" s="234" t="s">
        <v>231</v>
      </c>
      <c r="R49" s="234" t="s">
        <v>231</v>
      </c>
      <c r="S49" s="234" t="s">
        <v>231</v>
      </c>
      <c r="T49" s="234" t="s">
        <v>164</v>
      </c>
      <c r="U49" s="234" t="s">
        <v>339</v>
      </c>
      <c r="V49" s="236" t="s">
        <v>22</v>
      </c>
      <c r="W49" s="234" t="s">
        <v>340</v>
      </c>
      <c r="X49" s="234" t="s">
        <v>323</v>
      </c>
      <c r="Y49" s="234" t="s">
        <v>324</v>
      </c>
      <c r="Z49" s="236" t="s">
        <v>22</v>
      </c>
      <c r="AA49" s="234" t="s">
        <v>322</v>
      </c>
      <c r="AB49" s="234" t="s">
        <v>231</v>
      </c>
      <c r="AD49" s="236"/>
      <c r="AF49" s="234" t="s">
        <v>555</v>
      </c>
      <c r="AG49" s="234" t="s">
        <v>444</v>
      </c>
    </row>
    <row r="50" spans="1:33" ht="189">
      <c r="A50" s="243"/>
      <c r="B50" s="241"/>
      <c r="C50" s="231"/>
      <c r="D50" s="231"/>
      <c r="E50" s="242"/>
      <c r="F50" s="242"/>
      <c r="G50" s="232" t="s">
        <v>312</v>
      </c>
      <c r="H50" s="234" t="s">
        <v>445</v>
      </c>
      <c r="I50" s="234" t="s">
        <v>446</v>
      </c>
      <c r="J50" s="234" t="s">
        <v>435</v>
      </c>
      <c r="K50" s="234" t="s">
        <v>447</v>
      </c>
      <c r="L50" s="234" t="s">
        <v>231</v>
      </c>
      <c r="M50" s="234" t="s">
        <v>231</v>
      </c>
      <c r="N50" s="234" t="s">
        <v>231</v>
      </c>
      <c r="O50" s="234" t="s">
        <v>231</v>
      </c>
      <c r="P50" s="234" t="s">
        <v>231</v>
      </c>
      <c r="Q50" s="234" t="s">
        <v>231</v>
      </c>
      <c r="R50" s="234" t="s">
        <v>231</v>
      </c>
      <c r="S50" s="234" t="s">
        <v>231</v>
      </c>
      <c r="T50" s="234" t="s">
        <v>164</v>
      </c>
      <c r="U50" s="234" t="s">
        <v>556</v>
      </c>
      <c r="V50" s="236" t="s">
        <v>21</v>
      </c>
      <c r="W50" s="234" t="s">
        <v>495</v>
      </c>
      <c r="X50" s="234" t="s">
        <v>323</v>
      </c>
      <c r="Y50" s="234" t="s">
        <v>501</v>
      </c>
      <c r="Z50" s="236" t="s">
        <v>21</v>
      </c>
      <c r="AA50" s="234" t="s">
        <v>493</v>
      </c>
      <c r="AB50" s="234" t="s">
        <v>231</v>
      </c>
      <c r="AD50" s="236"/>
      <c r="AF50" s="234" t="s">
        <v>557</v>
      </c>
      <c r="AG50" s="234" t="s">
        <v>448</v>
      </c>
    </row>
    <row r="51" spans="1:33" ht="42">
      <c r="A51" s="231"/>
      <c r="B51" s="241"/>
      <c r="C51" s="240"/>
      <c r="D51" s="231"/>
      <c r="E51" s="242"/>
      <c r="F51" s="242"/>
      <c r="G51" s="232" t="s">
        <v>261</v>
      </c>
      <c r="H51" s="234" t="s">
        <v>23</v>
      </c>
      <c r="I51" s="234" t="s">
        <v>131</v>
      </c>
      <c r="J51" s="234" t="s">
        <v>449</v>
      </c>
      <c r="K51" s="234" t="s">
        <v>450</v>
      </c>
      <c r="L51" s="234" t="s">
        <v>231</v>
      </c>
      <c r="M51" s="234" t="s">
        <v>231</v>
      </c>
      <c r="N51" s="234" t="s">
        <v>231</v>
      </c>
      <c r="O51" s="234" t="s">
        <v>231</v>
      </c>
      <c r="P51" s="234" t="s">
        <v>231</v>
      </c>
      <c r="Q51" s="234" t="s">
        <v>231</v>
      </c>
      <c r="R51" s="234" t="s">
        <v>231</v>
      </c>
      <c r="S51" s="234" t="s">
        <v>231</v>
      </c>
      <c r="T51" s="234" t="s">
        <v>562</v>
      </c>
      <c r="U51" s="234" t="s">
        <v>558</v>
      </c>
      <c r="V51" s="236" t="s">
        <v>559</v>
      </c>
      <c r="W51" s="234" t="s">
        <v>560</v>
      </c>
      <c r="X51" s="234" t="s">
        <v>231</v>
      </c>
      <c r="AB51" s="234" t="s">
        <v>231</v>
      </c>
      <c r="AC51" s="235" t="s">
        <v>231</v>
      </c>
      <c r="AD51" s="235" t="s">
        <v>231</v>
      </c>
      <c r="AE51" s="235" t="s">
        <v>231</v>
      </c>
      <c r="AF51" s="234" t="s">
        <v>561</v>
      </c>
      <c r="AG51" s="234" t="s">
        <v>451</v>
      </c>
    </row>
    <row r="52" spans="1:33" ht="52.5">
      <c r="A52" s="231"/>
      <c r="B52" s="241"/>
      <c r="C52" s="240"/>
      <c r="D52" s="231"/>
      <c r="E52" s="242"/>
      <c r="F52" s="242"/>
      <c r="G52" s="232" t="s">
        <v>265</v>
      </c>
      <c r="H52" s="234" t="s">
        <v>23</v>
      </c>
      <c r="I52" s="234" t="s">
        <v>131</v>
      </c>
      <c r="J52" s="234" t="s">
        <v>449</v>
      </c>
      <c r="K52" s="234" t="s">
        <v>452</v>
      </c>
      <c r="L52" s="234" t="s">
        <v>231</v>
      </c>
      <c r="M52" s="234" t="s">
        <v>231</v>
      </c>
      <c r="N52" s="234" t="s">
        <v>231</v>
      </c>
      <c r="O52" s="234" t="s">
        <v>231</v>
      </c>
      <c r="P52" s="234" t="s">
        <v>231</v>
      </c>
      <c r="Q52" s="234" t="s">
        <v>231</v>
      </c>
      <c r="R52" s="234" t="s">
        <v>231</v>
      </c>
      <c r="S52" s="234" t="s">
        <v>231</v>
      </c>
      <c r="T52" s="234" t="s">
        <v>562</v>
      </c>
      <c r="U52" s="234" t="s">
        <v>566</v>
      </c>
      <c r="V52" s="236" t="s">
        <v>563</v>
      </c>
      <c r="W52" s="234" t="s">
        <v>564</v>
      </c>
      <c r="X52" s="234" t="s">
        <v>231</v>
      </c>
      <c r="AB52" s="234" t="s">
        <v>231</v>
      </c>
      <c r="AC52" s="235" t="s">
        <v>231</v>
      </c>
      <c r="AD52" s="235" t="s">
        <v>231</v>
      </c>
      <c r="AE52" s="235" t="s">
        <v>231</v>
      </c>
      <c r="AF52" s="234" t="s">
        <v>565</v>
      </c>
      <c r="AG52" s="234" t="s">
        <v>453</v>
      </c>
    </row>
    <row r="53" spans="1:33" ht="52.5">
      <c r="A53" s="231"/>
      <c r="B53" s="241"/>
      <c r="C53" s="240"/>
      <c r="D53" s="231"/>
      <c r="E53" s="242"/>
      <c r="F53" s="242"/>
      <c r="G53" s="232" t="s">
        <v>269</v>
      </c>
      <c r="H53" s="234" t="s">
        <v>23</v>
      </c>
      <c r="I53" s="234" t="s">
        <v>131</v>
      </c>
      <c r="J53" s="234" t="s">
        <v>449</v>
      </c>
      <c r="K53" s="234" t="s">
        <v>454</v>
      </c>
      <c r="L53" s="234" t="s">
        <v>231</v>
      </c>
      <c r="M53" s="234" t="s">
        <v>231</v>
      </c>
      <c r="N53" s="234" t="s">
        <v>231</v>
      </c>
      <c r="O53" s="234" t="s">
        <v>231</v>
      </c>
      <c r="P53" s="234" t="s">
        <v>231</v>
      </c>
      <c r="Q53" s="234" t="s">
        <v>231</v>
      </c>
      <c r="R53" s="234" t="s">
        <v>231</v>
      </c>
      <c r="S53" s="234" t="s">
        <v>231</v>
      </c>
      <c r="T53" s="234" t="s">
        <v>562</v>
      </c>
      <c r="U53" s="234" t="s">
        <v>566</v>
      </c>
      <c r="V53" s="236" t="s">
        <v>563</v>
      </c>
      <c r="W53" s="234" t="s">
        <v>564</v>
      </c>
      <c r="X53" s="234" t="s">
        <v>231</v>
      </c>
      <c r="Y53" s="234" t="s">
        <v>231</v>
      </c>
      <c r="Z53" s="234" t="s">
        <v>231</v>
      </c>
      <c r="AA53" s="234" t="s">
        <v>231</v>
      </c>
      <c r="AB53" s="234" t="s">
        <v>231</v>
      </c>
      <c r="AC53" s="235" t="s">
        <v>231</v>
      </c>
      <c r="AD53" s="235" t="s">
        <v>231</v>
      </c>
      <c r="AE53" s="235" t="s">
        <v>231</v>
      </c>
      <c r="AF53" s="234" t="s">
        <v>567</v>
      </c>
      <c r="AG53" s="234" t="s">
        <v>455</v>
      </c>
    </row>
    <row r="54" spans="1:33" ht="52.5">
      <c r="A54" s="231"/>
      <c r="B54" s="241"/>
      <c r="C54" s="231"/>
      <c r="D54" s="231"/>
      <c r="E54" s="242"/>
      <c r="F54" s="242"/>
      <c r="G54" s="232" t="s">
        <v>273</v>
      </c>
      <c r="H54" s="234" t="s">
        <v>129</v>
      </c>
      <c r="I54" s="234" t="s">
        <v>133</v>
      </c>
      <c r="J54" s="234" t="s">
        <v>456</v>
      </c>
      <c r="K54" s="234" t="s">
        <v>457</v>
      </c>
      <c r="L54" s="234" t="s">
        <v>231</v>
      </c>
      <c r="M54" s="234" t="s">
        <v>231</v>
      </c>
      <c r="N54" s="234" t="s">
        <v>231</v>
      </c>
      <c r="O54" s="234" t="s">
        <v>231</v>
      </c>
      <c r="P54" s="234" t="s">
        <v>231</v>
      </c>
      <c r="Q54" s="234" t="s">
        <v>231</v>
      </c>
      <c r="R54" s="234" t="s">
        <v>231</v>
      </c>
      <c r="S54" s="234" t="s">
        <v>231</v>
      </c>
      <c r="T54" s="234" t="s">
        <v>164</v>
      </c>
      <c r="U54" s="234" t="s">
        <v>339</v>
      </c>
      <c r="V54" s="236" t="s">
        <v>22</v>
      </c>
      <c r="W54" s="234" t="s">
        <v>231</v>
      </c>
      <c r="X54" s="234" t="s">
        <v>323</v>
      </c>
      <c r="Y54" s="234" t="s">
        <v>501</v>
      </c>
      <c r="Z54" s="236" t="s">
        <v>22</v>
      </c>
      <c r="AA54" s="234" t="s">
        <v>231</v>
      </c>
      <c r="AB54" s="234" t="s">
        <v>231</v>
      </c>
      <c r="AD54" s="236"/>
      <c r="AF54" s="234" t="s">
        <v>568</v>
      </c>
      <c r="AG54" s="234" t="s">
        <v>458</v>
      </c>
    </row>
    <row r="55" spans="1:33" ht="73.5">
      <c r="A55" s="231"/>
      <c r="B55" s="241"/>
      <c r="C55" s="240"/>
      <c r="D55" s="231"/>
      <c r="E55" s="242"/>
      <c r="F55" s="242"/>
      <c r="G55" s="232" t="s">
        <v>278</v>
      </c>
      <c r="H55" s="234" t="s">
        <v>438</v>
      </c>
      <c r="I55" s="234" t="s">
        <v>439</v>
      </c>
      <c r="J55" s="234" t="s">
        <v>433</v>
      </c>
      <c r="K55" s="234" t="s">
        <v>434</v>
      </c>
      <c r="L55" s="234" t="s">
        <v>231</v>
      </c>
      <c r="M55" s="234" t="s">
        <v>231</v>
      </c>
      <c r="N55" s="234" t="s">
        <v>231</v>
      </c>
      <c r="O55" s="234" t="s">
        <v>231</v>
      </c>
      <c r="P55" s="234" t="s">
        <v>231</v>
      </c>
      <c r="Q55" s="234" t="s">
        <v>231</v>
      </c>
      <c r="R55" s="234" t="s">
        <v>231</v>
      </c>
      <c r="S55" s="234" t="s">
        <v>231</v>
      </c>
      <c r="T55" s="234" t="s">
        <v>164</v>
      </c>
      <c r="U55" s="234" t="s">
        <v>339</v>
      </c>
      <c r="V55" s="236" t="s">
        <v>22</v>
      </c>
      <c r="W55" s="234" t="s">
        <v>340</v>
      </c>
      <c r="X55" s="234" t="s">
        <v>323</v>
      </c>
      <c r="Y55" s="234" t="s">
        <v>324</v>
      </c>
      <c r="Z55" s="236" t="s">
        <v>22</v>
      </c>
      <c r="AA55" s="234" t="s">
        <v>322</v>
      </c>
      <c r="AB55" s="234" t="s">
        <v>231</v>
      </c>
      <c r="AD55" s="236"/>
      <c r="AF55" s="234" t="s">
        <v>569</v>
      </c>
      <c r="AG55" s="234" t="s">
        <v>442</v>
      </c>
    </row>
    <row r="56" spans="1:33" ht="84">
      <c r="A56" s="231"/>
      <c r="B56" s="241"/>
      <c r="C56" s="240"/>
      <c r="D56" s="231"/>
      <c r="E56" s="242"/>
      <c r="F56" s="242"/>
      <c r="G56" s="232" t="s">
        <v>283</v>
      </c>
      <c r="H56" s="234" t="s">
        <v>438</v>
      </c>
      <c r="I56" s="234" t="s">
        <v>439</v>
      </c>
      <c r="J56" s="234" t="s">
        <v>433</v>
      </c>
      <c r="K56" s="234" t="s">
        <v>459</v>
      </c>
      <c r="L56" s="234" t="s">
        <v>460</v>
      </c>
      <c r="M56" s="234" t="s">
        <v>461</v>
      </c>
      <c r="N56" s="234" t="s">
        <v>231</v>
      </c>
      <c r="O56" s="234" t="s">
        <v>231</v>
      </c>
      <c r="P56" s="234" t="s">
        <v>231</v>
      </c>
      <c r="Q56" s="234" t="s">
        <v>231</v>
      </c>
      <c r="R56" s="234" t="s">
        <v>231</v>
      </c>
      <c r="S56" s="234" t="s">
        <v>231</v>
      </c>
      <c r="T56" s="234" t="s">
        <v>164</v>
      </c>
      <c r="U56" s="234" t="s">
        <v>339</v>
      </c>
      <c r="V56" s="236" t="s">
        <v>22</v>
      </c>
      <c r="W56" s="234" t="s">
        <v>340</v>
      </c>
      <c r="X56" s="234" t="s">
        <v>323</v>
      </c>
      <c r="Y56" s="234" t="s">
        <v>324</v>
      </c>
      <c r="Z56" s="236" t="s">
        <v>22</v>
      </c>
      <c r="AA56" s="234" t="s">
        <v>322</v>
      </c>
      <c r="AB56" s="234" t="s">
        <v>231</v>
      </c>
      <c r="AD56" s="236"/>
      <c r="AF56" s="234" t="s">
        <v>570</v>
      </c>
      <c r="AG56" s="234" t="s">
        <v>462</v>
      </c>
    </row>
    <row r="57" spans="1:33" ht="84">
      <c r="A57" s="231"/>
      <c r="B57" s="241"/>
      <c r="C57" s="231"/>
      <c r="D57" s="231"/>
      <c r="E57" s="242"/>
      <c r="F57" s="242"/>
      <c r="G57" s="232" t="s">
        <v>287</v>
      </c>
      <c r="H57" s="234" t="s">
        <v>129</v>
      </c>
      <c r="I57" s="234" t="s">
        <v>130</v>
      </c>
      <c r="J57" s="234" t="s">
        <v>231</v>
      </c>
      <c r="K57" s="234" t="s">
        <v>231</v>
      </c>
      <c r="L57" s="234" t="s">
        <v>231</v>
      </c>
      <c r="M57" s="234" t="s">
        <v>231</v>
      </c>
      <c r="N57" s="234" t="s">
        <v>231</v>
      </c>
      <c r="O57" s="234" t="s">
        <v>231</v>
      </c>
      <c r="P57" s="234" t="s">
        <v>231</v>
      </c>
      <c r="Q57" s="234" t="s">
        <v>231</v>
      </c>
      <c r="R57" s="234" t="s">
        <v>231</v>
      </c>
      <c r="S57" s="234" t="s">
        <v>231</v>
      </c>
      <c r="T57" s="234" t="s">
        <v>164</v>
      </c>
      <c r="U57" s="234" t="s">
        <v>339</v>
      </c>
      <c r="V57" s="236" t="s">
        <v>22</v>
      </c>
      <c r="W57" s="234" t="s">
        <v>231</v>
      </c>
      <c r="X57" s="234" t="s">
        <v>323</v>
      </c>
      <c r="Y57" s="234" t="s">
        <v>501</v>
      </c>
      <c r="Z57" s="236" t="s">
        <v>531</v>
      </c>
      <c r="AA57" s="234" t="s">
        <v>231</v>
      </c>
      <c r="AB57" s="234" t="s">
        <v>231</v>
      </c>
      <c r="AD57" s="236"/>
      <c r="AF57" s="234" t="s">
        <v>571</v>
      </c>
      <c r="AG57" s="234" t="s">
        <v>463</v>
      </c>
    </row>
    <row r="58" spans="1:33" ht="63">
      <c r="A58" s="231"/>
      <c r="B58" s="241"/>
      <c r="C58" s="240"/>
      <c r="D58" s="231"/>
      <c r="E58" s="242"/>
      <c r="F58" s="242"/>
      <c r="G58" s="232" t="s">
        <v>291</v>
      </c>
      <c r="H58" s="234" t="s">
        <v>99</v>
      </c>
      <c r="I58" s="234" t="s">
        <v>100</v>
      </c>
      <c r="J58" s="234" t="s">
        <v>231</v>
      </c>
      <c r="K58" s="234" t="s">
        <v>231</v>
      </c>
      <c r="L58" s="234" t="s">
        <v>231</v>
      </c>
      <c r="M58" s="234" t="s">
        <v>231</v>
      </c>
      <c r="N58" s="234" t="s">
        <v>231</v>
      </c>
      <c r="O58" s="234" t="s">
        <v>231</v>
      </c>
      <c r="P58" s="234" t="s">
        <v>231</v>
      </c>
      <c r="Q58" s="234" t="s">
        <v>231</v>
      </c>
      <c r="R58" s="234" t="s">
        <v>231</v>
      </c>
      <c r="S58" s="234" t="s">
        <v>231</v>
      </c>
      <c r="T58" s="234" t="s">
        <v>164</v>
      </c>
      <c r="U58" s="234" t="s">
        <v>339</v>
      </c>
      <c r="V58" s="236" t="s">
        <v>22</v>
      </c>
      <c r="W58" s="234" t="s">
        <v>340</v>
      </c>
      <c r="X58" s="234" t="s">
        <v>323</v>
      </c>
      <c r="Y58" s="234" t="s">
        <v>501</v>
      </c>
      <c r="Z58" s="236" t="s">
        <v>22</v>
      </c>
      <c r="AA58" s="234" t="s">
        <v>498</v>
      </c>
      <c r="AB58" s="234" t="s">
        <v>231</v>
      </c>
      <c r="AD58" s="236"/>
      <c r="AF58" s="234" t="s">
        <v>572</v>
      </c>
      <c r="AG58" s="234" t="s">
        <v>464</v>
      </c>
    </row>
    <row r="59" spans="1:33" ht="231">
      <c r="A59" s="231"/>
      <c r="B59" s="241"/>
      <c r="C59" s="240"/>
      <c r="D59" s="231"/>
      <c r="E59" s="242"/>
      <c r="F59" s="242"/>
      <c r="G59" s="232" t="s">
        <v>295</v>
      </c>
      <c r="H59" s="234" t="s">
        <v>99</v>
      </c>
      <c r="I59" s="234" t="s">
        <v>100</v>
      </c>
      <c r="J59" s="234" t="s">
        <v>231</v>
      </c>
      <c r="K59" s="234" t="s">
        <v>231</v>
      </c>
      <c r="L59" s="234" t="s">
        <v>231</v>
      </c>
      <c r="M59" s="234" t="s">
        <v>231</v>
      </c>
      <c r="N59" s="234" t="s">
        <v>231</v>
      </c>
      <c r="O59" s="234" t="s">
        <v>231</v>
      </c>
      <c r="P59" s="234" t="s">
        <v>231</v>
      </c>
      <c r="Q59" s="234" t="s">
        <v>231</v>
      </c>
      <c r="R59" s="234" t="s">
        <v>231</v>
      </c>
      <c r="S59" s="234" t="s">
        <v>231</v>
      </c>
      <c r="T59" s="234" t="s">
        <v>164</v>
      </c>
      <c r="U59" s="234" t="s">
        <v>25</v>
      </c>
      <c r="V59" s="236" t="s">
        <v>468</v>
      </c>
      <c r="W59" s="234" t="s">
        <v>471</v>
      </c>
      <c r="X59" s="234" t="s">
        <v>323</v>
      </c>
      <c r="Y59" s="234" t="s">
        <v>549</v>
      </c>
      <c r="Z59" s="236" t="s">
        <v>468</v>
      </c>
      <c r="AA59" s="234" t="s">
        <v>470</v>
      </c>
      <c r="AB59" s="234" t="s">
        <v>231</v>
      </c>
      <c r="AD59" s="236"/>
      <c r="AF59" s="234" t="s">
        <v>574</v>
      </c>
      <c r="AG59" s="234" t="s">
        <v>464</v>
      </c>
    </row>
    <row r="60" spans="1:33" ht="283.5">
      <c r="A60" s="231"/>
      <c r="B60" s="241"/>
      <c r="C60" s="231"/>
      <c r="D60" s="231"/>
      <c r="E60" s="242"/>
      <c r="F60" s="242"/>
      <c r="G60" s="232" t="s">
        <v>606</v>
      </c>
      <c r="H60" s="234" t="s">
        <v>231</v>
      </c>
      <c r="I60" s="234" t="s">
        <v>231</v>
      </c>
      <c r="J60" s="234" t="s">
        <v>231</v>
      </c>
      <c r="K60" s="234" t="s">
        <v>231</v>
      </c>
      <c r="L60" s="234" t="s">
        <v>231</v>
      </c>
      <c r="M60" s="234" t="s">
        <v>231</v>
      </c>
      <c r="N60" s="234" t="s">
        <v>231</v>
      </c>
      <c r="O60" s="234" t="s">
        <v>231</v>
      </c>
      <c r="P60" s="234" t="s">
        <v>231</v>
      </c>
      <c r="Q60" s="234" t="s">
        <v>231</v>
      </c>
      <c r="R60" s="234" t="s">
        <v>231</v>
      </c>
      <c r="S60" s="234" t="s">
        <v>231</v>
      </c>
      <c r="T60" s="234" t="s">
        <v>164</v>
      </c>
      <c r="U60" s="234" t="s">
        <v>25</v>
      </c>
      <c r="V60" s="236" t="s">
        <v>468</v>
      </c>
      <c r="W60" s="234" t="s">
        <v>471</v>
      </c>
      <c r="X60" s="234" t="s">
        <v>323</v>
      </c>
      <c r="Y60" s="234" t="s">
        <v>504</v>
      </c>
      <c r="Z60" s="236" t="s">
        <v>468</v>
      </c>
      <c r="AA60" s="234" t="s">
        <v>470</v>
      </c>
      <c r="AB60" s="234" t="s">
        <v>231</v>
      </c>
      <c r="AD60" s="236"/>
      <c r="AF60" s="234" t="s">
        <v>573</v>
      </c>
      <c r="AG60" s="234" t="s">
        <v>231</v>
      </c>
    </row>
    <row r="61" spans="1:33" ht="94.5">
      <c r="A61" s="231"/>
      <c r="B61" s="241"/>
      <c r="C61" s="240"/>
      <c r="D61" s="231"/>
      <c r="E61" s="242"/>
      <c r="F61" s="242"/>
      <c r="G61" s="232" t="s">
        <v>607</v>
      </c>
      <c r="H61" s="234" t="s">
        <v>465</v>
      </c>
      <c r="I61" s="234" t="s">
        <v>466</v>
      </c>
      <c r="J61" s="234" t="s">
        <v>23</v>
      </c>
      <c r="K61" s="234" t="s">
        <v>131</v>
      </c>
      <c r="L61" s="234" t="s">
        <v>449</v>
      </c>
      <c r="M61" s="234" t="s">
        <v>452</v>
      </c>
      <c r="N61" s="234" t="s">
        <v>231</v>
      </c>
      <c r="O61" s="234" t="s">
        <v>231</v>
      </c>
      <c r="P61" s="234" t="s">
        <v>231</v>
      </c>
      <c r="Q61" s="234" t="s">
        <v>231</v>
      </c>
      <c r="R61" s="234" t="s">
        <v>231</v>
      </c>
      <c r="S61" s="234" t="s">
        <v>231</v>
      </c>
      <c r="T61" s="234" t="s">
        <v>164</v>
      </c>
      <c r="U61" s="234" t="s">
        <v>339</v>
      </c>
      <c r="V61" s="236" t="s">
        <v>22</v>
      </c>
      <c r="W61" s="234" t="s">
        <v>340</v>
      </c>
      <c r="X61" s="234" t="s">
        <v>323</v>
      </c>
      <c r="Y61" s="234" t="s">
        <v>324</v>
      </c>
      <c r="Z61" s="236" t="s">
        <v>22</v>
      </c>
      <c r="AA61" s="234" t="s">
        <v>322</v>
      </c>
      <c r="AB61" s="234" t="s">
        <v>231</v>
      </c>
      <c r="AD61" s="236"/>
      <c r="AF61" s="234" t="s">
        <v>575</v>
      </c>
      <c r="AG61" s="234" t="s">
        <v>453</v>
      </c>
    </row>
    <row r="62" spans="1:33" ht="115.5">
      <c r="A62" s="231"/>
      <c r="B62" s="241"/>
      <c r="C62" s="231"/>
      <c r="D62" s="231"/>
      <c r="E62" s="242"/>
      <c r="F62" s="242"/>
      <c r="G62" s="232" t="s">
        <v>303</v>
      </c>
      <c r="H62" s="234" t="s">
        <v>104</v>
      </c>
      <c r="I62" s="234" t="s">
        <v>135</v>
      </c>
      <c r="J62" s="234" t="s">
        <v>231</v>
      </c>
      <c r="K62" s="234" t="s">
        <v>231</v>
      </c>
      <c r="L62" s="234" t="s">
        <v>231</v>
      </c>
      <c r="M62" s="234" t="s">
        <v>231</v>
      </c>
      <c r="N62" s="234" t="s">
        <v>231</v>
      </c>
      <c r="O62" s="234" t="s">
        <v>231</v>
      </c>
      <c r="P62" s="234" t="s">
        <v>231</v>
      </c>
      <c r="Q62" s="234" t="s">
        <v>231</v>
      </c>
      <c r="R62" s="234" t="s">
        <v>231</v>
      </c>
      <c r="S62" s="234" t="s">
        <v>231</v>
      </c>
      <c r="T62" s="234" t="s">
        <v>164</v>
      </c>
      <c r="U62" s="234" t="s">
        <v>339</v>
      </c>
      <c r="V62" s="236" t="s">
        <v>22</v>
      </c>
      <c r="W62" s="234" t="s">
        <v>231</v>
      </c>
      <c r="X62" s="234" t="s">
        <v>323</v>
      </c>
      <c r="Y62" s="234" t="s">
        <v>501</v>
      </c>
      <c r="Z62" s="236" t="s">
        <v>531</v>
      </c>
      <c r="AA62" s="234" t="s">
        <v>231</v>
      </c>
      <c r="AB62" s="234" t="s">
        <v>231</v>
      </c>
      <c r="AD62" s="236"/>
      <c r="AF62" s="234" t="s">
        <v>576</v>
      </c>
      <c r="AG62" s="234" t="s">
        <v>467</v>
      </c>
    </row>
    <row r="63" spans="1:33">
      <c r="A63" s="231"/>
      <c r="B63" s="241"/>
      <c r="C63" s="240"/>
      <c r="D63" s="231"/>
      <c r="E63" s="242"/>
      <c r="F63" s="242"/>
    </row>
    <row r="64" spans="1:33">
      <c r="A64" s="231"/>
      <c r="B64" s="241"/>
      <c r="C64" s="231"/>
      <c r="D64" s="231"/>
      <c r="E64" s="242"/>
      <c r="F64" s="242"/>
    </row>
    <row r="65" spans="1:6">
      <c r="A65" s="231"/>
      <c r="B65" s="241"/>
      <c r="C65" s="240"/>
      <c r="D65" s="231"/>
    </row>
    <row r="66" spans="1:6">
      <c r="A66" s="231"/>
      <c r="B66" s="241"/>
      <c r="C66" s="231"/>
      <c r="D66" s="231"/>
      <c r="E66" s="242"/>
      <c r="F66" s="242"/>
    </row>
    <row r="67" spans="1:6">
      <c r="A67" s="231"/>
      <c r="B67" s="241"/>
      <c r="C67" s="240"/>
      <c r="D67" s="231"/>
    </row>
    <row r="68" spans="1:6">
      <c r="A68" s="231"/>
      <c r="B68" s="241"/>
      <c r="C68" s="240"/>
      <c r="D68" s="231"/>
    </row>
    <row r="69" spans="1:6">
      <c r="A69" s="231"/>
      <c r="B69" s="241"/>
      <c r="C69" s="231"/>
      <c r="D69" s="231"/>
      <c r="E69" s="242"/>
      <c r="F69" s="242"/>
    </row>
    <row r="70" spans="1:6">
      <c r="A70" s="231"/>
      <c r="B70" s="241"/>
      <c r="C70" s="240"/>
      <c r="D70" s="231"/>
    </row>
    <row r="71" spans="1:6">
      <c r="A71" s="231"/>
      <c r="B71" s="241"/>
      <c r="C71" s="240"/>
      <c r="D71" s="231"/>
      <c r="E71" s="242"/>
      <c r="F71" s="242"/>
    </row>
    <row r="72" spans="1:6">
      <c r="A72" s="231"/>
      <c r="B72" s="241"/>
      <c r="C72" s="240"/>
      <c r="D72" s="231"/>
      <c r="E72" s="242"/>
      <c r="F72" s="242"/>
    </row>
    <row r="73" spans="1:6">
      <c r="A73" s="231"/>
      <c r="B73" s="241"/>
      <c r="C73" s="246"/>
      <c r="D73" s="231"/>
    </row>
    <row r="74" spans="1:6">
      <c r="A74" s="231"/>
      <c r="B74" s="241"/>
      <c r="C74" s="231"/>
      <c r="D74" s="231"/>
      <c r="E74" s="242"/>
      <c r="F74" s="242"/>
    </row>
    <row r="75" spans="1:6">
      <c r="A75" s="231"/>
      <c r="B75" s="241"/>
      <c r="C75" s="240"/>
      <c r="D75" s="231"/>
      <c r="E75" s="242"/>
      <c r="F75" s="242"/>
    </row>
    <row r="76" spans="1:6">
      <c r="A76" s="231"/>
      <c r="B76" s="241"/>
      <c r="C76" s="240"/>
      <c r="D76" s="231"/>
    </row>
    <row r="77" spans="1:6">
      <c r="A77" s="231"/>
      <c r="B77" s="241"/>
      <c r="C77" s="231"/>
      <c r="D77" s="231"/>
      <c r="E77" s="242"/>
      <c r="F77" s="242"/>
    </row>
    <row r="78" spans="1:6">
      <c r="A78" s="243"/>
      <c r="B78" s="241"/>
      <c r="C78" s="231"/>
      <c r="D78" s="231"/>
      <c r="E78" s="242"/>
      <c r="F78" s="242"/>
    </row>
    <row r="79" spans="1:6">
      <c r="A79" s="231"/>
      <c r="B79" s="241"/>
      <c r="C79" s="240"/>
      <c r="D79" s="231"/>
      <c r="E79" s="242"/>
      <c r="F79" s="242"/>
    </row>
    <row r="80" spans="1:6">
      <c r="A80" s="231"/>
      <c r="B80" s="241"/>
      <c r="C80" s="240"/>
      <c r="D80" s="231"/>
      <c r="E80" s="242"/>
      <c r="F80" s="242"/>
    </row>
    <row r="81" spans="1:6">
      <c r="A81" s="231"/>
      <c r="B81" s="241"/>
      <c r="C81" s="240"/>
      <c r="D81" s="231"/>
    </row>
    <row r="82" spans="1:6">
      <c r="A82" s="231"/>
      <c r="B82" s="231"/>
      <c r="C82" s="240"/>
      <c r="D82" s="231"/>
    </row>
    <row r="83" spans="1:6">
      <c r="A83" s="231"/>
      <c r="B83" s="231"/>
      <c r="C83" s="240"/>
      <c r="D83" s="231"/>
      <c r="E83" s="242"/>
      <c r="F83" s="242"/>
    </row>
    <row r="84" spans="1:6">
      <c r="A84" s="231"/>
      <c r="B84" s="231"/>
      <c r="C84" s="240"/>
      <c r="D84" s="231"/>
      <c r="E84" s="242"/>
      <c r="F84" s="242"/>
    </row>
    <row r="85" spans="1:6">
      <c r="A85" s="231"/>
      <c r="B85" s="231"/>
      <c r="C85" s="231"/>
      <c r="D85" s="231"/>
      <c r="E85" s="242"/>
      <c r="F85" s="242"/>
    </row>
    <row r="86" spans="1:6">
      <c r="A86" s="231"/>
      <c r="B86" s="231"/>
      <c r="C86" s="240"/>
      <c r="D86" s="231"/>
      <c r="E86" s="242"/>
      <c r="F86" s="242"/>
    </row>
    <row r="87" spans="1:6">
      <c r="A87" s="231"/>
      <c r="B87" s="231"/>
      <c r="C87" s="240"/>
      <c r="D87" s="231"/>
      <c r="E87" s="242"/>
      <c r="F87" s="242"/>
    </row>
    <row r="88" spans="1:6">
      <c r="A88" s="231"/>
      <c r="B88" s="231"/>
      <c r="C88" s="231"/>
      <c r="D88" s="231"/>
    </row>
    <row r="89" spans="1:6">
      <c r="A89" s="231"/>
      <c r="B89" s="231"/>
      <c r="C89" s="240"/>
      <c r="D89" s="231"/>
      <c r="E89" s="242"/>
      <c r="F89" s="242"/>
    </row>
    <row r="90" spans="1:6">
      <c r="A90" s="231"/>
      <c r="B90" s="231"/>
      <c r="C90" s="231"/>
      <c r="D90" s="231"/>
      <c r="E90" s="242"/>
      <c r="F90" s="242"/>
    </row>
    <row r="91" spans="1:6">
      <c r="A91" s="243"/>
      <c r="B91" s="231"/>
      <c r="C91" s="231"/>
      <c r="D91" s="231"/>
      <c r="E91" s="242"/>
      <c r="F91" s="242"/>
    </row>
    <row r="92" spans="1:6">
      <c r="A92" s="231"/>
      <c r="B92" s="231"/>
      <c r="C92" s="240"/>
      <c r="D92" s="231"/>
      <c r="E92" s="242"/>
      <c r="F92" s="242"/>
    </row>
    <row r="93" spans="1:6">
      <c r="A93" s="231"/>
      <c r="B93" s="231"/>
      <c r="C93" s="240"/>
      <c r="D93" s="231"/>
      <c r="E93" s="242"/>
      <c r="F93" s="242"/>
    </row>
    <row r="94" spans="1:6">
      <c r="A94" s="231"/>
      <c r="B94" s="231"/>
      <c r="C94" s="240"/>
      <c r="D94" s="231"/>
    </row>
    <row r="95" spans="1:6">
      <c r="A95" s="231"/>
      <c r="B95" s="231"/>
      <c r="C95" s="231"/>
      <c r="D95" s="231"/>
      <c r="E95" s="242"/>
      <c r="F95" s="242"/>
    </row>
    <row r="96" spans="1:6">
      <c r="A96" s="231"/>
      <c r="B96" s="231"/>
      <c r="C96" s="240"/>
      <c r="D96" s="231"/>
    </row>
    <row r="97" spans="1:6">
      <c r="A97" s="231"/>
      <c r="B97" s="231"/>
      <c r="C97" s="231"/>
      <c r="D97" s="231"/>
    </row>
    <row r="98" spans="1:6">
      <c r="A98" s="231"/>
      <c r="B98" s="231"/>
      <c r="C98" s="240"/>
      <c r="D98" s="231"/>
      <c r="E98" s="242"/>
      <c r="F98" s="242"/>
    </row>
    <row r="99" spans="1:6">
      <c r="A99" s="231"/>
      <c r="B99" s="231"/>
      <c r="C99" s="240"/>
      <c r="D99" s="231"/>
    </row>
    <row r="100" spans="1:6">
      <c r="A100" s="231"/>
      <c r="B100" s="231"/>
      <c r="C100" s="231"/>
      <c r="D100" s="231"/>
      <c r="E100" s="242"/>
      <c r="F100" s="242"/>
    </row>
    <row r="101" spans="1:6">
      <c r="A101" s="231"/>
      <c r="B101" s="231"/>
      <c r="C101" s="231"/>
      <c r="D101" s="231"/>
      <c r="E101" s="242"/>
      <c r="F101" s="242"/>
    </row>
    <row r="102" spans="1:6">
      <c r="A102" s="231"/>
      <c r="B102" s="231"/>
      <c r="C102" s="231"/>
      <c r="D102" s="231"/>
    </row>
    <row r="103" spans="1:6">
      <c r="A103" s="244"/>
      <c r="B103" s="231"/>
      <c r="C103" s="231"/>
      <c r="D103" s="231"/>
      <c r="E103" s="242"/>
      <c r="F103" s="242"/>
    </row>
    <row r="104" spans="1:6">
      <c r="A104" s="241"/>
      <c r="B104" s="231"/>
      <c r="C104" s="231"/>
      <c r="D104" s="231"/>
    </row>
    <row r="105" spans="1:6">
      <c r="A105" s="231"/>
      <c r="B105" s="231"/>
      <c r="C105" s="240"/>
      <c r="D105" s="231"/>
      <c r="E105" s="242"/>
      <c r="F105" s="242"/>
    </row>
    <row r="106" spans="1:6">
      <c r="A106" s="231"/>
      <c r="B106" s="231"/>
      <c r="C106" s="240"/>
      <c r="D106" s="231"/>
      <c r="E106" s="242"/>
      <c r="F106" s="242"/>
    </row>
    <row r="107" spans="1:6">
      <c r="A107" s="231"/>
      <c r="B107" s="231"/>
      <c r="C107" s="231"/>
      <c r="D107" s="231"/>
      <c r="E107" s="242"/>
      <c r="F107" s="242"/>
    </row>
    <row r="108" spans="1:6">
      <c r="A108" s="231"/>
      <c r="B108" s="231"/>
      <c r="C108" s="246"/>
      <c r="D108" s="231"/>
      <c r="E108" s="242"/>
      <c r="F108" s="242"/>
    </row>
    <row r="109" spans="1:6">
      <c r="A109" s="231"/>
      <c r="B109" s="231"/>
      <c r="C109" s="246"/>
      <c r="D109" s="231"/>
      <c r="E109" s="242"/>
      <c r="F109" s="242"/>
    </row>
    <row r="110" spans="1:6">
      <c r="A110" s="231"/>
      <c r="B110" s="231"/>
      <c r="C110" s="231"/>
      <c r="D110" s="231"/>
    </row>
    <row r="111" spans="1:6">
      <c r="A111" s="231"/>
      <c r="B111" s="231"/>
      <c r="C111" s="246"/>
      <c r="D111" s="231"/>
      <c r="E111" s="242"/>
      <c r="F111" s="242"/>
    </row>
    <row r="112" spans="1:6">
      <c r="A112" s="231"/>
      <c r="B112" s="231"/>
      <c r="C112" s="246"/>
      <c r="D112" s="231"/>
      <c r="E112" s="242"/>
      <c r="F112" s="242"/>
    </row>
    <row r="113" spans="1:6">
      <c r="A113" s="231"/>
      <c r="B113" s="231"/>
      <c r="C113" s="231"/>
      <c r="D113" s="231"/>
      <c r="E113" s="242"/>
      <c r="F113" s="242"/>
    </row>
    <row r="114" spans="1:6">
      <c r="A114" s="243"/>
      <c r="B114" s="231"/>
      <c r="C114" s="231"/>
      <c r="D114" s="231"/>
      <c r="E114" s="242"/>
      <c r="F114" s="242"/>
    </row>
    <row r="115" spans="1:6">
      <c r="A115" s="231"/>
      <c r="B115" s="231"/>
      <c r="C115" s="240"/>
      <c r="D115" s="231"/>
      <c r="E115" s="242"/>
      <c r="F115" s="242"/>
    </row>
    <row r="116" spans="1:6">
      <c r="A116" s="231"/>
      <c r="B116" s="231"/>
      <c r="C116" s="231"/>
      <c r="D116" s="231"/>
      <c r="E116" s="242"/>
      <c r="F116" s="242"/>
    </row>
    <row r="117" spans="1:6">
      <c r="A117" s="231"/>
      <c r="B117" s="231"/>
      <c r="C117" s="240"/>
      <c r="D117" s="231"/>
      <c r="E117" s="242"/>
      <c r="F117" s="242"/>
    </row>
    <row r="118" spans="1:6">
      <c r="A118" s="231"/>
      <c r="B118" s="231"/>
      <c r="C118" s="231"/>
      <c r="D118" s="231"/>
    </row>
    <row r="119" spans="1:6">
      <c r="A119" s="231"/>
      <c r="B119" s="231"/>
      <c r="C119" s="240"/>
      <c r="D119" s="231"/>
      <c r="E119" s="242"/>
      <c r="F119" s="242"/>
    </row>
    <row r="120" spans="1:6">
      <c r="A120" s="231"/>
      <c r="B120" s="231"/>
      <c r="C120" s="231"/>
      <c r="D120" s="231"/>
    </row>
    <row r="121" spans="1:6">
      <c r="A121" s="231"/>
      <c r="B121" s="231"/>
      <c r="C121" s="240"/>
      <c r="D121" s="231"/>
      <c r="E121" s="242"/>
      <c r="F121" s="242"/>
    </row>
    <row r="122" spans="1:6">
      <c r="A122" s="231"/>
      <c r="B122" s="231"/>
      <c r="C122" s="240"/>
      <c r="D122" s="231"/>
      <c r="E122" s="242"/>
      <c r="F122" s="242"/>
    </row>
    <row r="123" spans="1:6">
      <c r="A123" s="231"/>
      <c r="B123" s="231"/>
      <c r="C123" s="231"/>
      <c r="D123" s="231"/>
      <c r="E123" s="242"/>
      <c r="F123" s="242"/>
    </row>
    <row r="124" spans="1:6">
      <c r="A124" s="243"/>
      <c r="B124" s="231"/>
      <c r="C124" s="231"/>
      <c r="D124" s="231"/>
    </row>
    <row r="125" spans="1:6">
      <c r="A125" s="231"/>
      <c r="B125" s="231"/>
      <c r="C125" s="240"/>
      <c r="D125" s="231"/>
    </row>
    <row r="126" spans="1:6">
      <c r="A126" s="231"/>
      <c r="B126" s="231"/>
      <c r="C126" s="240"/>
      <c r="D126" s="231"/>
    </row>
    <row r="127" spans="1:6">
      <c r="A127" s="231"/>
      <c r="B127" s="231"/>
      <c r="C127" s="231"/>
      <c r="D127" s="231"/>
      <c r="E127" s="242"/>
      <c r="F127" s="242"/>
    </row>
    <row r="128" spans="1:6">
      <c r="A128" s="231"/>
      <c r="B128" s="231"/>
      <c r="C128" s="240"/>
      <c r="D128" s="231"/>
      <c r="E128" s="242"/>
      <c r="F128" s="242"/>
    </row>
    <row r="129" spans="1:6">
      <c r="A129" s="231"/>
      <c r="B129" s="231"/>
      <c r="C129" s="240"/>
      <c r="D129" s="231"/>
      <c r="E129" s="242"/>
      <c r="F129" s="242"/>
    </row>
    <row r="130" spans="1:6">
      <c r="A130" s="231"/>
      <c r="B130" s="231"/>
      <c r="C130" s="240"/>
      <c r="D130" s="231"/>
    </row>
    <row r="131" spans="1:6">
      <c r="A131" s="231"/>
      <c r="B131" s="231"/>
      <c r="C131" s="231"/>
      <c r="D131" s="231"/>
    </row>
    <row r="132" spans="1:6">
      <c r="A132" s="231"/>
      <c r="B132" s="231"/>
      <c r="C132" s="246"/>
      <c r="D132" s="231"/>
    </row>
    <row r="133" spans="1:6">
      <c r="A133" s="231"/>
      <c r="B133" s="231"/>
      <c r="C133" s="231"/>
      <c r="D133" s="231"/>
      <c r="E133" s="242"/>
      <c r="F133" s="242"/>
    </row>
    <row r="134" spans="1:6">
      <c r="A134" s="231"/>
      <c r="B134" s="231"/>
      <c r="C134" s="240"/>
      <c r="D134" s="231"/>
      <c r="E134" s="242"/>
      <c r="F134" s="242"/>
    </row>
    <row r="135" spans="1:6">
      <c r="A135" s="231"/>
      <c r="B135" s="231"/>
      <c r="C135" s="231"/>
      <c r="D135" s="231"/>
      <c r="E135" s="242"/>
      <c r="F135" s="242"/>
    </row>
    <row r="136" spans="1:6">
      <c r="A136" s="243"/>
      <c r="B136" s="231"/>
      <c r="C136" s="231"/>
      <c r="D136" s="231"/>
      <c r="E136" s="242"/>
      <c r="F136" s="242"/>
    </row>
    <row r="137" spans="1:6">
      <c r="A137" s="231"/>
      <c r="B137" s="231"/>
      <c r="C137" s="231"/>
      <c r="D137" s="231"/>
      <c r="E137" s="242"/>
      <c r="F137" s="242"/>
    </row>
    <row r="138" spans="1:6">
      <c r="A138" s="231"/>
      <c r="B138" s="231"/>
      <c r="C138" s="231"/>
      <c r="D138" s="231"/>
      <c r="E138" s="242"/>
      <c r="F138" s="242"/>
    </row>
    <row r="139" spans="1:6">
      <c r="A139" s="231"/>
      <c r="B139" s="231"/>
      <c r="C139" s="240"/>
      <c r="D139" s="231"/>
      <c r="E139" s="242"/>
      <c r="F139" s="242"/>
    </row>
    <row r="140" spans="1:6">
      <c r="A140" s="231"/>
      <c r="B140" s="231"/>
      <c r="C140" s="240"/>
      <c r="D140" s="231"/>
    </row>
    <row r="141" spans="1:6">
      <c r="A141" s="231"/>
      <c r="B141" s="231"/>
      <c r="C141" s="240"/>
      <c r="D141" s="231"/>
    </row>
    <row r="142" spans="1:6">
      <c r="A142" s="231"/>
      <c r="B142" s="231"/>
      <c r="C142" s="240"/>
      <c r="D142" s="231"/>
    </row>
    <row r="143" spans="1:6">
      <c r="A143" s="231"/>
      <c r="B143" s="231"/>
      <c r="C143" s="240"/>
      <c r="D143" s="231"/>
    </row>
    <row r="144" spans="1:6">
      <c r="A144" s="231"/>
      <c r="B144" s="231"/>
      <c r="C144" s="240"/>
      <c r="D144" s="231"/>
      <c r="E144" s="242"/>
      <c r="F144" s="242"/>
    </row>
    <row r="145" spans="1:6">
      <c r="A145" s="231"/>
      <c r="B145" s="231"/>
      <c r="C145" s="240"/>
      <c r="D145" s="231"/>
      <c r="E145" s="242"/>
      <c r="F145" s="242"/>
    </row>
    <row r="146" spans="1:6">
      <c r="A146" s="231"/>
      <c r="B146" s="231"/>
      <c r="C146" s="240"/>
      <c r="D146" s="231"/>
    </row>
    <row r="147" spans="1:6">
      <c r="A147" s="231"/>
      <c r="B147" s="231"/>
      <c r="C147" s="240"/>
      <c r="D147" s="231"/>
    </row>
    <row r="148" spans="1:6">
      <c r="A148" s="231"/>
      <c r="B148" s="231"/>
      <c r="C148" s="240"/>
      <c r="D148" s="231"/>
    </row>
    <row r="149" spans="1:6">
      <c r="A149" s="231"/>
      <c r="B149" s="231"/>
      <c r="C149" s="245"/>
      <c r="D149" s="231"/>
    </row>
    <row r="150" spans="1:6">
      <c r="A150" s="231"/>
      <c r="B150" s="231"/>
      <c r="C150" s="231"/>
      <c r="D150" s="231"/>
    </row>
    <row r="151" spans="1:6">
      <c r="A151" s="231"/>
      <c r="B151" s="231"/>
      <c r="C151" s="240"/>
      <c r="D151" s="231"/>
    </row>
    <row r="152" spans="1:6">
      <c r="A152" s="231"/>
      <c r="B152" s="231"/>
      <c r="C152" s="240"/>
      <c r="D152" s="231"/>
    </row>
    <row r="153" spans="1:6">
      <c r="A153" s="231"/>
      <c r="B153" s="231"/>
      <c r="C153" s="240"/>
      <c r="D153" s="231"/>
    </row>
    <row r="154" spans="1:6">
      <c r="A154" s="231"/>
      <c r="B154" s="231"/>
      <c r="C154" s="231"/>
      <c r="D154" s="231"/>
    </row>
    <row r="155" spans="1:6">
      <c r="A155" s="243"/>
      <c r="B155" s="231"/>
      <c r="C155" s="231"/>
      <c r="D155" s="231"/>
    </row>
    <row r="156" spans="1:6">
      <c r="A156" s="231"/>
      <c r="B156" s="231"/>
      <c r="C156" s="240"/>
      <c r="D156" s="231"/>
    </row>
    <row r="157" spans="1:6">
      <c r="A157" s="231"/>
      <c r="B157" s="231"/>
      <c r="C157" s="240"/>
      <c r="D157" s="231"/>
    </row>
    <row r="158" spans="1:6">
      <c r="A158" s="231"/>
      <c r="B158" s="231"/>
      <c r="C158" s="240"/>
      <c r="D158" s="231"/>
    </row>
    <row r="159" spans="1:6">
      <c r="A159" s="231"/>
      <c r="B159" s="231"/>
      <c r="C159" s="231"/>
      <c r="D159" s="231"/>
    </row>
    <row r="160" spans="1:6">
      <c r="A160" s="231"/>
      <c r="B160" s="231"/>
      <c r="C160" s="240"/>
      <c r="D160" s="231"/>
    </row>
    <row r="161" spans="1:4">
      <c r="A161" s="231"/>
      <c r="B161" s="231"/>
      <c r="C161" s="240"/>
      <c r="D161" s="231"/>
    </row>
    <row r="162" spans="1:4">
      <c r="A162" s="231"/>
      <c r="B162" s="231"/>
      <c r="C162" s="240"/>
      <c r="D162" s="231"/>
    </row>
    <row r="163" spans="1:4">
      <c r="A163" s="231"/>
      <c r="B163" s="231"/>
      <c r="C163" s="231"/>
      <c r="D163" s="231"/>
    </row>
    <row r="164" spans="1:4">
      <c r="A164" s="231"/>
      <c r="B164" s="231"/>
      <c r="C164" s="240"/>
      <c r="D164" s="231"/>
    </row>
    <row r="165" spans="1:4">
      <c r="A165" s="231"/>
      <c r="B165" s="231"/>
      <c r="C165" s="240"/>
      <c r="D165" s="231"/>
    </row>
    <row r="166" spans="1:4">
      <c r="A166" s="231"/>
      <c r="B166" s="231"/>
      <c r="C166" s="240"/>
      <c r="D166" s="231"/>
    </row>
    <row r="167" spans="1:4">
      <c r="A167" s="231"/>
      <c r="B167" s="231"/>
      <c r="C167" s="240"/>
      <c r="D167" s="231"/>
    </row>
    <row r="168" spans="1:4">
      <c r="A168" s="231"/>
      <c r="B168" s="231"/>
      <c r="C168" s="231"/>
      <c r="D168" s="231"/>
    </row>
    <row r="169" spans="1:4">
      <c r="A169" s="244"/>
      <c r="B169" s="231"/>
      <c r="C169" s="231"/>
      <c r="D169" s="231"/>
    </row>
    <row r="170" spans="1:4">
      <c r="A170" s="241"/>
      <c r="B170" s="231"/>
      <c r="C170" s="231"/>
      <c r="D170" s="231"/>
    </row>
    <row r="171" spans="1:4">
      <c r="A171" s="231"/>
      <c r="B171" s="231"/>
      <c r="C171" s="240"/>
      <c r="D171" s="231"/>
    </row>
    <row r="172" spans="1:4">
      <c r="A172" s="231"/>
      <c r="B172" s="231"/>
      <c r="C172" s="231"/>
      <c r="D172" s="231"/>
    </row>
    <row r="173" spans="1:4">
      <c r="A173" s="231"/>
      <c r="B173" s="231"/>
      <c r="C173" s="245"/>
      <c r="D173" s="231"/>
    </row>
    <row r="174" spans="1:4">
      <c r="A174" s="231"/>
      <c r="B174" s="231"/>
      <c r="C174" s="231"/>
      <c r="D174" s="231"/>
    </row>
    <row r="175" spans="1:4">
      <c r="A175" s="231"/>
      <c r="B175" s="231"/>
      <c r="C175" s="240"/>
      <c r="D175" s="231"/>
    </row>
    <row r="176" spans="1:4">
      <c r="A176" s="231"/>
      <c r="B176" s="231"/>
      <c r="C176" s="231"/>
      <c r="D176" s="231"/>
    </row>
    <row r="177" spans="1:4">
      <c r="A177" s="231"/>
      <c r="B177" s="231"/>
      <c r="C177" s="240"/>
      <c r="D177" s="231"/>
    </row>
    <row r="178" spans="1:4">
      <c r="A178" s="231"/>
      <c r="B178" s="231"/>
      <c r="C178" s="240"/>
      <c r="D178" s="231"/>
    </row>
    <row r="179" spans="1:4">
      <c r="A179" s="231"/>
      <c r="B179" s="231"/>
      <c r="C179" s="231"/>
      <c r="D179" s="231"/>
    </row>
    <row r="180" spans="1:4">
      <c r="A180" s="243"/>
      <c r="B180" s="231"/>
      <c r="C180" s="231"/>
      <c r="D180" s="231"/>
    </row>
    <row r="181" spans="1:4">
      <c r="A181" s="231"/>
      <c r="B181" s="231"/>
      <c r="C181" s="240"/>
      <c r="D181" s="231"/>
    </row>
    <row r="182" spans="1:4">
      <c r="A182" s="231"/>
      <c r="B182" s="231"/>
      <c r="C182" s="240"/>
      <c r="D182" s="231"/>
    </row>
    <row r="183" spans="1:4">
      <c r="A183" s="231"/>
      <c r="B183" s="231"/>
      <c r="C183" s="231"/>
      <c r="D183" s="231"/>
    </row>
    <row r="184" spans="1:4">
      <c r="A184" s="231"/>
      <c r="B184" s="231"/>
      <c r="C184" s="247"/>
      <c r="D184" s="231"/>
    </row>
    <row r="185" spans="1:4">
      <c r="A185" s="231"/>
      <c r="B185" s="231"/>
      <c r="C185" s="240"/>
      <c r="D185" s="231"/>
    </row>
    <row r="186" spans="1:4">
      <c r="A186" s="231"/>
      <c r="B186" s="231"/>
      <c r="C186" s="231"/>
      <c r="D186" s="231"/>
    </row>
    <row r="187" spans="1:4">
      <c r="A187" s="243"/>
      <c r="B187" s="231"/>
      <c r="C187" s="231"/>
      <c r="D187" s="231"/>
    </row>
    <row r="188" spans="1:4">
      <c r="A188" s="231"/>
      <c r="B188" s="231"/>
      <c r="C188" s="240"/>
      <c r="D188" s="231"/>
    </row>
    <row r="189" spans="1:4">
      <c r="A189" s="231"/>
      <c r="B189" s="231"/>
      <c r="C189" s="231"/>
      <c r="D189" s="231"/>
    </row>
    <row r="190" spans="1:4">
      <c r="A190" s="231"/>
      <c r="B190" s="231"/>
      <c r="C190" s="231"/>
      <c r="D190" s="231"/>
    </row>
    <row r="191" spans="1:4">
      <c r="A191" s="231"/>
      <c r="B191" s="231"/>
      <c r="C191" s="240"/>
      <c r="D191" s="231"/>
    </row>
    <row r="192" spans="1:4">
      <c r="A192" s="231"/>
      <c r="B192" s="231"/>
      <c r="C192" s="231"/>
      <c r="D192" s="231"/>
    </row>
    <row r="193" spans="1:4">
      <c r="A193" s="231"/>
      <c r="B193" s="231"/>
      <c r="C193" s="240"/>
      <c r="D193" s="231"/>
    </row>
    <row r="194" spans="1:4">
      <c r="A194" s="231"/>
      <c r="B194" s="231"/>
      <c r="C194" s="240"/>
      <c r="D194" s="231"/>
    </row>
    <row r="195" spans="1:4">
      <c r="A195" s="231"/>
      <c r="B195" s="231"/>
      <c r="C195" s="240"/>
      <c r="D195" s="231"/>
    </row>
    <row r="196" spans="1:4">
      <c r="A196" s="231"/>
      <c r="B196" s="231"/>
      <c r="C196" s="240"/>
      <c r="D196" s="231"/>
    </row>
    <row r="197" spans="1:4">
      <c r="A197" s="231"/>
      <c r="B197" s="231"/>
      <c r="C197" s="240"/>
      <c r="D197" s="231"/>
    </row>
    <row r="198" spans="1:4">
      <c r="A198" s="231"/>
      <c r="B198" s="231"/>
      <c r="C198" s="240"/>
      <c r="D198" s="231"/>
    </row>
    <row r="199" spans="1:4">
      <c r="A199" s="231"/>
      <c r="B199" s="231"/>
      <c r="C199" s="240"/>
      <c r="D199" s="231"/>
    </row>
    <row r="200" spans="1:4">
      <c r="A200" s="231"/>
      <c r="B200" s="231"/>
      <c r="C200" s="246"/>
      <c r="D200" s="231"/>
    </row>
    <row r="201" spans="1:4">
      <c r="A201" s="231"/>
      <c r="B201" s="231"/>
      <c r="C201" s="231"/>
      <c r="D201" s="231"/>
    </row>
    <row r="202" spans="1:4">
      <c r="A202" s="231"/>
      <c r="B202" s="231"/>
      <c r="C202" s="240"/>
      <c r="D202" s="231"/>
    </row>
    <row r="203" spans="1:4">
      <c r="A203" s="231"/>
      <c r="B203" s="231"/>
      <c r="C203" s="240"/>
      <c r="D203" s="231"/>
    </row>
    <row r="204" spans="1:4">
      <c r="A204" s="231"/>
      <c r="B204" s="231"/>
      <c r="C204" s="246"/>
      <c r="D204" s="231"/>
    </row>
    <row r="205" spans="1:4">
      <c r="A205" s="231"/>
      <c r="B205" s="231"/>
      <c r="C205" s="231"/>
      <c r="D205" s="231"/>
    </row>
    <row r="206" spans="1:4">
      <c r="A206" s="231"/>
      <c r="B206" s="231"/>
      <c r="C206" s="246"/>
      <c r="D206" s="231"/>
    </row>
    <row r="207" spans="1:4">
      <c r="A207" s="231"/>
      <c r="B207" s="231"/>
      <c r="C207" s="246"/>
      <c r="D207" s="231"/>
    </row>
    <row r="208" spans="1:4">
      <c r="A208" s="231"/>
      <c r="B208" s="231"/>
      <c r="C208" s="231"/>
      <c r="D208" s="231"/>
    </row>
    <row r="209" spans="1:4">
      <c r="A209" s="241"/>
      <c r="B209" s="231"/>
      <c r="C209" s="231"/>
      <c r="D209" s="231"/>
    </row>
    <row r="210" spans="1:4">
      <c r="A210" s="231"/>
      <c r="B210" s="231"/>
      <c r="C210" s="240"/>
      <c r="D210" s="231"/>
    </row>
    <row r="211" spans="1:4">
      <c r="A211" s="231"/>
      <c r="B211" s="231"/>
      <c r="C211" s="240"/>
      <c r="D211" s="231"/>
    </row>
  </sheetData>
  <sheetProtection algorithmName="SHA-512" hashValue="hZsMfb0jZdlOMyk4nPg9BlrsfvutQk9bIw/hA0mnuWXHZj+5ujVCdcUnMo21vqy7nAAt5+q0aapHuOHeFeX1Qg==" saltValue="SinewMAOP1Ecg8BUsxWHDg==" spinCount="100000" sheet="1" selectLockedCells="1" autoFilter="0" selectUnlockedCells="1"/>
  <sortState xmlns:xlrd2="http://schemas.microsoft.com/office/spreadsheetml/2017/richdata2" ref="G2:G62">
    <sortCondition ref="G2:G62"/>
  </sortState>
  <pageMargins left="0.62992125984251968" right="0.23622047244094491" top="0.55118110236220474" bottom="0.55118110236220474" header="0.31496062992125984" footer="0.31496062992125984"/>
  <pageSetup paperSize="9" scale="10" orientation="portrait" r:id="rId1"/>
  <headerFooter>
    <oddFooter>&amp;L&amp;"Verdana,Standaard"&amp;9&amp;K000000&amp;F&amp;C&amp;"Verdana Vet,Vet"&amp;9&amp;K000000Pagina &amp;P van &amp;N&amp;R&amp;"Verdana,Standaard"&amp;9&amp;K000000&amp;D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B386-C2A1-490C-9343-9A5677F112CA}">
  <sheetPr codeName="Blad4">
    <pageSetUpPr fitToPage="1"/>
  </sheetPr>
  <dimension ref="A1:I27"/>
  <sheetViews>
    <sheetView workbookViewId="0">
      <selection activeCell="A2" sqref="A2"/>
    </sheetView>
  </sheetViews>
  <sheetFormatPr defaultColWidth="24" defaultRowHeight="36" customHeight="1"/>
  <cols>
    <col min="1" max="1" width="26.75" style="10" customWidth="1"/>
    <col min="2" max="2" width="12.125" style="10" customWidth="1"/>
    <col min="3" max="6" width="24" style="10"/>
    <col min="7" max="7" width="1.375" style="10" customWidth="1"/>
    <col min="8" max="16384" width="24" style="10"/>
  </cols>
  <sheetData>
    <row r="1" spans="1:9" ht="36" customHeight="1">
      <c r="A1" s="516" t="s">
        <v>582</v>
      </c>
      <c r="B1" s="516"/>
    </row>
    <row r="2" spans="1:9" ht="38.25" customHeight="1" thickBot="1"/>
    <row r="3" spans="1:9" ht="36" customHeight="1" thickBot="1">
      <c r="A3" s="275" t="s">
        <v>588</v>
      </c>
      <c r="C3" s="277" t="s">
        <v>583</v>
      </c>
      <c r="H3" s="279" t="s">
        <v>589</v>
      </c>
    </row>
    <row r="4" spans="1:9" ht="36" customHeight="1" thickBot="1"/>
    <row r="5" spans="1:9" ht="36" customHeight="1" thickBot="1">
      <c r="A5" s="275" t="s">
        <v>584</v>
      </c>
      <c r="C5" s="507" t="s">
        <v>585</v>
      </c>
      <c r="D5" s="508"/>
      <c r="E5" s="508"/>
      <c r="F5" s="509"/>
      <c r="H5" s="501" t="s">
        <v>590</v>
      </c>
      <c r="I5" s="502"/>
    </row>
    <row r="6" spans="1:9" ht="36" customHeight="1" thickBot="1">
      <c r="C6" s="513"/>
      <c r="D6" s="514"/>
      <c r="E6" s="514"/>
      <c r="F6" s="515"/>
      <c r="H6" s="503"/>
      <c r="I6" s="504"/>
    </row>
    <row r="7" spans="1:9" ht="9" customHeight="1" thickBot="1">
      <c r="C7" s="276"/>
      <c r="D7" s="276"/>
      <c r="E7" s="276"/>
      <c r="H7" s="503"/>
      <c r="I7" s="504"/>
    </row>
    <row r="8" spans="1:9" ht="36" customHeight="1">
      <c r="C8" s="507" t="s">
        <v>591</v>
      </c>
      <c r="D8" s="508"/>
      <c r="E8" s="508"/>
      <c r="F8" s="509"/>
      <c r="H8" s="503"/>
      <c r="I8" s="504"/>
    </row>
    <row r="9" spans="1:9" ht="36" customHeight="1">
      <c r="C9" s="510"/>
      <c r="D9" s="511"/>
      <c r="E9" s="511"/>
      <c r="F9" s="512"/>
      <c r="H9" s="503"/>
      <c r="I9" s="504"/>
    </row>
    <row r="10" spans="1:9" ht="36" customHeight="1">
      <c r="C10" s="510"/>
      <c r="D10" s="511"/>
      <c r="E10" s="511"/>
      <c r="F10" s="512"/>
      <c r="H10" s="503"/>
      <c r="I10" s="504"/>
    </row>
    <row r="11" spans="1:9" ht="36" customHeight="1" thickBot="1">
      <c r="C11" s="513"/>
      <c r="D11" s="514"/>
      <c r="E11" s="514"/>
      <c r="F11" s="515"/>
      <c r="H11" s="505"/>
      <c r="I11" s="506"/>
    </row>
    <row r="12" spans="1:9" ht="8.25" customHeight="1" thickBot="1">
      <c r="H12" s="278"/>
      <c r="I12" s="278"/>
    </row>
    <row r="13" spans="1:9" ht="36" customHeight="1" thickBot="1">
      <c r="A13" s="275" t="s">
        <v>594</v>
      </c>
      <c r="C13" s="492" t="s">
        <v>586</v>
      </c>
      <c r="D13" s="493"/>
      <c r="E13" s="493"/>
      <c r="F13" s="494"/>
      <c r="H13" s="278"/>
      <c r="I13" s="278"/>
    </row>
    <row r="14" spans="1:9" ht="36" customHeight="1">
      <c r="C14" s="495"/>
      <c r="D14" s="496"/>
      <c r="E14" s="496"/>
      <c r="F14" s="497"/>
      <c r="H14" s="278"/>
      <c r="I14" s="278"/>
    </row>
    <row r="15" spans="1:9" ht="36" customHeight="1">
      <c r="C15" s="495"/>
      <c r="D15" s="496"/>
      <c r="E15" s="496"/>
      <c r="F15" s="497"/>
    </row>
    <row r="16" spans="1:9" ht="36" customHeight="1">
      <c r="C16" s="495"/>
      <c r="D16" s="496"/>
      <c r="E16" s="496"/>
      <c r="F16" s="497"/>
    </row>
    <row r="17" spans="1:6" ht="36" customHeight="1">
      <c r="C17" s="495"/>
      <c r="D17" s="496"/>
      <c r="E17" s="496"/>
      <c r="F17" s="497"/>
    </row>
    <row r="18" spans="1:6" ht="36" customHeight="1">
      <c r="C18" s="495"/>
      <c r="D18" s="496"/>
      <c r="E18" s="496"/>
      <c r="F18" s="497"/>
    </row>
    <row r="19" spans="1:6" ht="36" customHeight="1">
      <c r="C19" s="495"/>
      <c r="D19" s="496"/>
      <c r="E19" s="496"/>
      <c r="F19" s="497"/>
    </row>
    <row r="20" spans="1:6" ht="36" customHeight="1" thickBot="1">
      <c r="C20" s="498"/>
      <c r="D20" s="499"/>
      <c r="E20" s="499"/>
      <c r="F20" s="500"/>
    </row>
    <row r="21" spans="1:6" ht="7.5" customHeight="1" thickBot="1"/>
    <row r="22" spans="1:6" ht="36" customHeight="1" thickBot="1">
      <c r="A22" s="275" t="s">
        <v>587</v>
      </c>
      <c r="C22" s="507" t="s">
        <v>592</v>
      </c>
      <c r="D22" s="508"/>
      <c r="E22" s="508"/>
      <c r="F22" s="509"/>
    </row>
    <row r="23" spans="1:6" ht="36" customHeight="1">
      <c r="C23" s="510"/>
      <c r="D23" s="511"/>
      <c r="E23" s="511"/>
      <c r="F23" s="512"/>
    </row>
    <row r="24" spans="1:6" ht="36" customHeight="1" thickBot="1">
      <c r="C24" s="513"/>
      <c r="D24" s="514"/>
      <c r="E24" s="514"/>
      <c r="F24" s="515"/>
    </row>
    <row r="25" spans="1:6" ht="7.5" customHeight="1" thickBot="1"/>
    <row r="26" spans="1:6" ht="36" customHeight="1" thickBot="1">
      <c r="A26" s="275" t="s">
        <v>593</v>
      </c>
      <c r="C26" s="507" t="s">
        <v>595</v>
      </c>
      <c r="D26" s="508"/>
      <c r="E26" s="508"/>
      <c r="F26" s="509"/>
    </row>
    <row r="27" spans="1:6" ht="36" customHeight="1" thickBot="1">
      <c r="C27" s="513"/>
      <c r="D27" s="514"/>
      <c r="E27" s="514"/>
      <c r="F27" s="515"/>
    </row>
  </sheetData>
  <sheetProtection algorithmName="SHA-512" hashValue="XPWHDZVG0h67DdFmQM/FE1xTYBo7CE0o8QaaxiPRXIEq6ttBSd+sVZPoHO4ZXoZoPK5xghthi9jEEUShby2r4g==" saltValue="93OjAakjdNSty/8ccya96g==" spinCount="100000" sheet="1" objects="1" scenarios="1"/>
  <mergeCells count="7">
    <mergeCell ref="C13:F20"/>
    <mergeCell ref="H5:I11"/>
    <mergeCell ref="C22:F24"/>
    <mergeCell ref="C26:F27"/>
    <mergeCell ref="A1:B1"/>
    <mergeCell ref="C5:F6"/>
    <mergeCell ref="C8:F11"/>
  </mergeCells>
  <pageMargins left="0.23622047244094491" right="0.23622047244094491" top="0.15748031496062992" bottom="0.15748031496062992"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8001F-45AF-476D-9882-5C5E83854256}">
  <sheetPr codeName="Blad5"/>
  <dimension ref="A1:D62"/>
  <sheetViews>
    <sheetView topLeftCell="A46" workbookViewId="0">
      <selection activeCell="C5" sqref="C5"/>
    </sheetView>
  </sheetViews>
  <sheetFormatPr defaultColWidth="1.75" defaultRowHeight="10.5"/>
  <cols>
    <col min="1" max="1" width="4.25" style="234" customWidth="1"/>
    <col min="2" max="2" width="31.625" style="234" customWidth="1"/>
    <col min="3" max="4" width="76.5" style="234" customWidth="1"/>
    <col min="5" max="16384" width="1.75" style="234"/>
  </cols>
  <sheetData>
    <row r="1" spans="1:4" s="346" customFormat="1" ht="21.6" customHeight="1">
      <c r="B1" s="344" t="s">
        <v>345</v>
      </c>
      <c r="C1" s="345" t="s">
        <v>472</v>
      </c>
      <c r="D1" s="345" t="s">
        <v>326</v>
      </c>
    </row>
    <row r="2" spans="1:4" ht="94.5">
      <c r="A2" s="517" t="s">
        <v>626</v>
      </c>
      <c r="B2" s="347" t="s">
        <v>257</v>
      </c>
      <c r="C2" s="348" t="s">
        <v>473</v>
      </c>
      <c r="D2" s="347" t="s">
        <v>327</v>
      </c>
    </row>
    <row r="3" spans="1:4" ht="84">
      <c r="A3" s="518"/>
      <c r="B3" s="347" t="s">
        <v>352</v>
      </c>
      <c r="C3" s="349" t="s">
        <v>475</v>
      </c>
      <c r="D3" s="347" t="s">
        <v>578</v>
      </c>
    </row>
    <row r="4" spans="1:4" ht="52.5">
      <c r="A4" s="518"/>
      <c r="B4" s="349" t="s">
        <v>356</v>
      </c>
      <c r="C4" s="347" t="s">
        <v>476</v>
      </c>
      <c r="D4" s="347" t="s">
        <v>355</v>
      </c>
    </row>
    <row r="5" spans="1:4" ht="84">
      <c r="A5" s="518"/>
      <c r="B5" s="347" t="s">
        <v>353</v>
      </c>
      <c r="C5" s="347" t="s">
        <v>477</v>
      </c>
      <c r="D5" s="347" t="s">
        <v>359</v>
      </c>
    </row>
    <row r="6" spans="1:4" ht="136.5">
      <c r="A6" s="518"/>
      <c r="B6" s="349" t="s">
        <v>274</v>
      </c>
      <c r="C6" s="347" t="s">
        <v>478</v>
      </c>
      <c r="D6" s="347" t="s">
        <v>360</v>
      </c>
    </row>
    <row r="7" spans="1:4" ht="147">
      <c r="A7" s="518"/>
      <c r="B7" s="347" t="s">
        <v>279</v>
      </c>
      <c r="C7" s="347" t="s">
        <v>490</v>
      </c>
      <c r="D7" s="347" t="s">
        <v>361</v>
      </c>
    </row>
    <row r="8" spans="1:4" ht="52.5">
      <c r="A8" s="518"/>
      <c r="B8" s="347" t="s">
        <v>284</v>
      </c>
      <c r="C8" s="347" t="s">
        <v>496</v>
      </c>
      <c r="D8" s="347" t="s">
        <v>365</v>
      </c>
    </row>
    <row r="9" spans="1:4" ht="31.5">
      <c r="A9" s="518"/>
      <c r="B9" s="347" t="s">
        <v>288</v>
      </c>
      <c r="C9" s="347" t="s">
        <v>231</v>
      </c>
      <c r="D9" s="347" t="s">
        <v>367</v>
      </c>
    </row>
    <row r="10" spans="1:4" ht="94.5">
      <c r="A10" s="518"/>
      <c r="B10" s="347" t="s">
        <v>292</v>
      </c>
      <c r="C10" s="347" t="s">
        <v>499</v>
      </c>
      <c r="D10" s="347" t="s">
        <v>365</v>
      </c>
    </row>
    <row r="11" spans="1:4" ht="157.5">
      <c r="A11" s="519"/>
      <c r="B11" s="349" t="s">
        <v>296</v>
      </c>
      <c r="C11" s="347" t="s">
        <v>503</v>
      </c>
      <c r="D11" s="347" t="s">
        <v>370</v>
      </c>
    </row>
    <row r="12" spans="1:4" ht="105">
      <c r="A12" s="520" t="s">
        <v>627</v>
      </c>
      <c r="B12" s="347" t="s">
        <v>258</v>
      </c>
      <c r="C12" s="347" t="s">
        <v>505</v>
      </c>
      <c r="D12" s="347" t="s">
        <v>579</v>
      </c>
    </row>
    <row r="13" spans="1:4" ht="31.5">
      <c r="A13" s="521"/>
      <c r="B13" s="347" t="s">
        <v>262</v>
      </c>
      <c r="C13" s="347" t="s">
        <v>506</v>
      </c>
      <c r="D13" s="347" t="s">
        <v>382</v>
      </c>
    </row>
    <row r="14" spans="1:4" ht="42">
      <c r="A14" s="521"/>
      <c r="B14" s="347" t="s">
        <v>266</v>
      </c>
      <c r="C14" s="347" t="s">
        <v>507</v>
      </c>
      <c r="D14" s="347" t="s">
        <v>383</v>
      </c>
    </row>
    <row r="15" spans="1:4" ht="52.5">
      <c r="A15" s="521"/>
      <c r="B15" s="347" t="s">
        <v>270</v>
      </c>
      <c r="C15" s="347" t="s">
        <v>508</v>
      </c>
      <c r="D15" s="347" t="s">
        <v>388</v>
      </c>
    </row>
    <row r="16" spans="1:4" ht="63">
      <c r="A16" s="522"/>
      <c r="B16" s="347" t="s">
        <v>275</v>
      </c>
      <c r="C16" s="347" t="s">
        <v>509</v>
      </c>
      <c r="D16" s="347" t="s">
        <v>391</v>
      </c>
    </row>
    <row r="17" spans="1:4" ht="105">
      <c r="A17" s="523" t="s">
        <v>628</v>
      </c>
      <c r="B17" s="347" t="s">
        <v>259</v>
      </c>
      <c r="C17" s="347" t="s">
        <v>510</v>
      </c>
      <c r="D17" s="347" t="s">
        <v>393</v>
      </c>
    </row>
    <row r="18" spans="1:4" ht="63">
      <c r="A18" s="523"/>
      <c r="B18" s="347" t="s">
        <v>263</v>
      </c>
      <c r="C18" s="347" t="s">
        <v>511</v>
      </c>
      <c r="D18" s="347" t="s">
        <v>394</v>
      </c>
    </row>
    <row r="19" spans="1:4" ht="84">
      <c r="A19" s="523"/>
      <c r="B19" s="349" t="s">
        <v>267</v>
      </c>
      <c r="C19" s="347" t="s">
        <v>513</v>
      </c>
      <c r="D19" s="347" t="s">
        <v>395</v>
      </c>
    </row>
    <row r="20" spans="1:4" ht="63">
      <c r="A20" s="523"/>
      <c r="B20" s="347" t="s">
        <v>271</v>
      </c>
      <c r="C20" s="347" t="s">
        <v>514</v>
      </c>
      <c r="D20" s="347" t="s">
        <v>396</v>
      </c>
    </row>
    <row r="21" spans="1:4" ht="63">
      <c r="A21" s="523"/>
      <c r="B21" s="347" t="s">
        <v>276</v>
      </c>
      <c r="C21" s="347" t="s">
        <v>515</v>
      </c>
      <c r="D21" s="347" t="s">
        <v>396</v>
      </c>
    </row>
    <row r="22" spans="1:4" ht="73.5">
      <c r="A22" s="523"/>
      <c r="B22" s="347" t="s">
        <v>281</v>
      </c>
      <c r="C22" s="347" t="s">
        <v>516</v>
      </c>
      <c r="D22" s="347" t="s">
        <v>397</v>
      </c>
    </row>
    <row r="23" spans="1:4" ht="84">
      <c r="A23" s="523"/>
      <c r="B23" s="347" t="s">
        <v>285</v>
      </c>
      <c r="C23" s="347" t="s">
        <v>517</v>
      </c>
      <c r="D23" s="347" t="s">
        <v>400</v>
      </c>
    </row>
    <row r="24" spans="1:4" ht="220.5">
      <c r="A24" s="523"/>
      <c r="B24" s="347" t="s">
        <v>289</v>
      </c>
      <c r="C24" s="347" t="s">
        <v>603</v>
      </c>
      <c r="D24" s="347" t="s">
        <v>369</v>
      </c>
    </row>
    <row r="25" spans="1:4" ht="63">
      <c r="A25" s="523"/>
      <c r="B25" s="347" t="s">
        <v>293</v>
      </c>
      <c r="C25" s="347" t="s">
        <v>520</v>
      </c>
      <c r="D25" s="347" t="s">
        <v>231</v>
      </c>
    </row>
    <row r="26" spans="1:4" ht="63">
      <c r="A26" s="523"/>
      <c r="B26" s="347" t="s">
        <v>297</v>
      </c>
      <c r="C26" s="347" t="s">
        <v>521</v>
      </c>
      <c r="D26" s="347" t="s">
        <v>403</v>
      </c>
    </row>
    <row r="27" spans="1:4" ht="105">
      <c r="A27" s="523"/>
      <c r="B27" s="347" t="s">
        <v>299</v>
      </c>
      <c r="C27" s="347" t="s">
        <v>528</v>
      </c>
      <c r="D27" s="347" t="s">
        <v>404</v>
      </c>
    </row>
    <row r="28" spans="1:4" ht="42">
      <c r="A28" s="523"/>
      <c r="B28" s="347" t="s">
        <v>301</v>
      </c>
      <c r="C28" s="347" t="s">
        <v>529</v>
      </c>
      <c r="D28" s="347" t="s">
        <v>405</v>
      </c>
    </row>
    <row r="29" spans="1:4" ht="63">
      <c r="A29" s="523"/>
      <c r="B29" s="347" t="s">
        <v>304</v>
      </c>
      <c r="C29" s="347" t="s">
        <v>530</v>
      </c>
      <c r="D29" s="347" t="s">
        <v>405</v>
      </c>
    </row>
    <row r="30" spans="1:4" ht="168">
      <c r="A30" s="523"/>
      <c r="B30" s="347" t="s">
        <v>306</v>
      </c>
      <c r="C30" s="347" t="s">
        <v>532</v>
      </c>
      <c r="D30" s="347" t="s">
        <v>406</v>
      </c>
    </row>
    <row r="31" spans="1:4" ht="42">
      <c r="A31" s="523"/>
      <c r="B31" s="347" t="s">
        <v>308</v>
      </c>
      <c r="C31" s="347" t="s">
        <v>533</v>
      </c>
      <c r="D31" s="347" t="s">
        <v>408</v>
      </c>
    </row>
    <row r="32" spans="1:4" ht="73.5">
      <c r="A32" s="523"/>
      <c r="B32" s="347" t="s">
        <v>310</v>
      </c>
      <c r="C32" s="347" t="s">
        <v>534</v>
      </c>
      <c r="D32" s="347" t="s">
        <v>405</v>
      </c>
    </row>
    <row r="33" spans="1:4" ht="42">
      <c r="A33" s="523"/>
      <c r="B33" s="347" t="s">
        <v>604</v>
      </c>
      <c r="C33" s="347" t="s">
        <v>535</v>
      </c>
      <c r="D33" s="347" t="s">
        <v>408</v>
      </c>
    </row>
    <row r="34" spans="1:4" ht="63">
      <c r="A34" s="524" t="s">
        <v>630</v>
      </c>
      <c r="B34" s="347" t="s">
        <v>260</v>
      </c>
      <c r="C34" s="347" t="s">
        <v>536</v>
      </c>
      <c r="D34" s="347" t="s">
        <v>106</v>
      </c>
    </row>
    <row r="35" spans="1:4" ht="84">
      <c r="A35" s="524"/>
      <c r="B35" s="347" t="s">
        <v>264</v>
      </c>
      <c r="C35" s="347" t="s">
        <v>537</v>
      </c>
      <c r="D35" s="347" t="s">
        <v>416</v>
      </c>
    </row>
    <row r="36" spans="1:4" ht="63">
      <c r="A36" s="524"/>
      <c r="B36" s="349" t="s">
        <v>268</v>
      </c>
      <c r="C36" s="347" t="s">
        <v>538</v>
      </c>
      <c r="D36" s="347" t="s">
        <v>605</v>
      </c>
    </row>
    <row r="37" spans="1:4" ht="63">
      <c r="A37" s="524"/>
      <c r="B37" s="347" t="s">
        <v>272</v>
      </c>
      <c r="C37" s="347" t="s">
        <v>541</v>
      </c>
      <c r="D37" s="347" t="s">
        <v>421</v>
      </c>
    </row>
    <row r="38" spans="1:4" ht="63">
      <c r="A38" s="524"/>
      <c r="B38" s="347" t="s">
        <v>277</v>
      </c>
      <c r="C38" s="347" t="s">
        <v>542</v>
      </c>
      <c r="D38" s="347" t="s">
        <v>423</v>
      </c>
    </row>
    <row r="39" spans="1:4" ht="31.5">
      <c r="A39" s="524"/>
      <c r="B39" s="347" t="s">
        <v>282</v>
      </c>
      <c r="C39" s="347" t="s">
        <v>543</v>
      </c>
      <c r="D39" s="347" t="s">
        <v>424</v>
      </c>
    </row>
    <row r="40" spans="1:4" ht="63">
      <c r="A40" s="524"/>
      <c r="B40" s="349" t="s">
        <v>286</v>
      </c>
      <c r="C40" s="347" t="s">
        <v>544</v>
      </c>
      <c r="D40" s="347" t="s">
        <v>425</v>
      </c>
    </row>
    <row r="41" spans="1:4" ht="94.5">
      <c r="A41" s="524"/>
      <c r="B41" s="347" t="s">
        <v>290</v>
      </c>
      <c r="C41" s="347" t="s">
        <v>545</v>
      </c>
      <c r="D41" s="347" t="s">
        <v>426</v>
      </c>
    </row>
    <row r="42" spans="1:4" ht="168">
      <c r="A42" s="524"/>
      <c r="B42" s="347" t="s">
        <v>294</v>
      </c>
      <c r="C42" s="347" t="s">
        <v>546</v>
      </c>
      <c r="D42" s="347" t="s">
        <v>427</v>
      </c>
    </row>
    <row r="43" spans="1:4" ht="63">
      <c r="A43" s="524"/>
      <c r="B43" s="347" t="s">
        <v>298</v>
      </c>
      <c r="C43" s="347" t="s">
        <v>547</v>
      </c>
      <c r="D43" s="347" t="s">
        <v>430</v>
      </c>
    </row>
    <row r="44" spans="1:4" ht="31.5">
      <c r="A44" s="524"/>
      <c r="B44" s="349" t="s">
        <v>300</v>
      </c>
      <c r="C44" s="347" t="s">
        <v>548</v>
      </c>
      <c r="D44" s="347" t="s">
        <v>432</v>
      </c>
    </row>
    <row r="45" spans="1:4" ht="84">
      <c r="A45" s="524"/>
      <c r="B45" s="347" t="s">
        <v>302</v>
      </c>
      <c r="C45" s="347" t="s">
        <v>551</v>
      </c>
      <c r="D45" s="347"/>
    </row>
    <row r="46" spans="1:4" ht="178.5">
      <c r="A46" s="524"/>
      <c r="B46" s="347" t="s">
        <v>305</v>
      </c>
      <c r="C46" s="347" t="s">
        <v>552</v>
      </c>
      <c r="D46" s="347" t="s">
        <v>437</v>
      </c>
    </row>
    <row r="47" spans="1:4" ht="168">
      <c r="A47" s="524"/>
      <c r="B47" s="347" t="s">
        <v>307</v>
      </c>
      <c r="C47" s="347" t="s">
        <v>553</v>
      </c>
      <c r="D47" s="347" t="s">
        <v>442</v>
      </c>
    </row>
    <row r="48" spans="1:4" ht="115.5">
      <c r="A48" s="524"/>
      <c r="B48" s="347" t="s">
        <v>309</v>
      </c>
      <c r="C48" s="347" t="s">
        <v>554</v>
      </c>
      <c r="D48" s="347" t="s">
        <v>444</v>
      </c>
    </row>
    <row r="49" spans="1:4" ht="73.5">
      <c r="A49" s="524"/>
      <c r="B49" s="347" t="s">
        <v>311</v>
      </c>
      <c r="C49" s="347" t="s">
        <v>555</v>
      </c>
      <c r="D49" s="347" t="s">
        <v>444</v>
      </c>
    </row>
    <row r="50" spans="1:4" ht="178.5">
      <c r="A50" s="524"/>
      <c r="B50" s="347" t="s">
        <v>312</v>
      </c>
      <c r="C50" s="347" t="s">
        <v>557</v>
      </c>
      <c r="D50" s="347" t="s">
        <v>448</v>
      </c>
    </row>
    <row r="51" spans="1:4" ht="31.5">
      <c r="A51" s="523" t="s">
        <v>629</v>
      </c>
      <c r="B51" s="347" t="s">
        <v>261</v>
      </c>
      <c r="C51" s="347" t="s">
        <v>561</v>
      </c>
      <c r="D51" s="347" t="s">
        <v>451</v>
      </c>
    </row>
    <row r="52" spans="1:4" ht="42">
      <c r="A52" s="523"/>
      <c r="B52" s="347" t="s">
        <v>265</v>
      </c>
      <c r="C52" s="347" t="s">
        <v>565</v>
      </c>
      <c r="D52" s="347" t="s">
        <v>453</v>
      </c>
    </row>
    <row r="53" spans="1:4" ht="42">
      <c r="A53" s="523"/>
      <c r="B53" s="347" t="s">
        <v>269</v>
      </c>
      <c r="C53" s="347" t="s">
        <v>567</v>
      </c>
      <c r="D53" s="347" t="s">
        <v>455</v>
      </c>
    </row>
    <row r="54" spans="1:4" ht="42">
      <c r="A54" s="523"/>
      <c r="B54" s="347" t="s">
        <v>273</v>
      </c>
      <c r="C54" s="347" t="s">
        <v>568</v>
      </c>
      <c r="D54" s="347" t="s">
        <v>458</v>
      </c>
    </row>
    <row r="55" spans="1:4" ht="73.5">
      <c r="A55" s="523"/>
      <c r="B55" s="347" t="s">
        <v>278</v>
      </c>
      <c r="C55" s="347" t="s">
        <v>569</v>
      </c>
      <c r="D55" s="347" t="s">
        <v>442</v>
      </c>
    </row>
    <row r="56" spans="1:4" ht="84">
      <c r="A56" s="523"/>
      <c r="B56" s="347" t="s">
        <v>283</v>
      </c>
      <c r="C56" s="347" t="s">
        <v>570</v>
      </c>
      <c r="D56" s="347" t="s">
        <v>462</v>
      </c>
    </row>
    <row r="57" spans="1:4" ht="73.5">
      <c r="A57" s="523"/>
      <c r="B57" s="347" t="s">
        <v>287</v>
      </c>
      <c r="C57" s="347" t="s">
        <v>571</v>
      </c>
      <c r="D57" s="347" t="s">
        <v>463</v>
      </c>
    </row>
    <row r="58" spans="1:4" ht="52.5">
      <c r="A58" s="523"/>
      <c r="B58" s="347" t="s">
        <v>291</v>
      </c>
      <c r="C58" s="347" t="s">
        <v>572</v>
      </c>
      <c r="D58" s="347" t="s">
        <v>464</v>
      </c>
    </row>
    <row r="59" spans="1:4" ht="220.5">
      <c r="A59" s="523"/>
      <c r="B59" s="347" t="s">
        <v>295</v>
      </c>
      <c r="C59" s="347" t="s">
        <v>574</v>
      </c>
      <c r="D59" s="347" t="s">
        <v>464</v>
      </c>
    </row>
    <row r="60" spans="1:4" ht="283.5">
      <c r="A60" s="523"/>
      <c r="B60" s="347" t="s">
        <v>606</v>
      </c>
      <c r="C60" s="347" t="s">
        <v>573</v>
      </c>
      <c r="D60" s="347" t="s">
        <v>231</v>
      </c>
    </row>
    <row r="61" spans="1:4" ht="94.5">
      <c r="A61" s="523"/>
      <c r="B61" s="347" t="s">
        <v>607</v>
      </c>
      <c r="C61" s="347" t="s">
        <v>575</v>
      </c>
      <c r="D61" s="347" t="s">
        <v>453</v>
      </c>
    </row>
    <row r="62" spans="1:4" ht="105">
      <c r="A62" s="523"/>
      <c r="B62" s="347" t="s">
        <v>303</v>
      </c>
      <c r="C62" s="347" t="s">
        <v>576</v>
      </c>
      <c r="D62" s="347" t="s">
        <v>467</v>
      </c>
    </row>
  </sheetData>
  <sheetProtection algorithmName="SHA-512" hashValue="FDVExR5ap60J/zyYN718OSEGFBVyQvYpnC7xVgjASdwlkbPbRs089cMARA5bG3xUEsqP4DJFMHPGnuzj3coS7w==" saltValue="FKQxUp2cquCxEKAv0+U0+g==" spinCount="100000" sheet="1" objects="1" scenarios="1" autoFilter="0"/>
  <autoFilter ref="B1:D1" xr:uid="{0745CAC6-B388-4963-8560-2A62450D30BC}"/>
  <mergeCells count="5">
    <mergeCell ref="A2:A11"/>
    <mergeCell ref="A12:A16"/>
    <mergeCell ref="A17:A33"/>
    <mergeCell ref="A34:A50"/>
    <mergeCell ref="A51:A6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AW44"/>
  <sheetViews>
    <sheetView zoomScaleNormal="100" zoomScalePageLayoutView="110" workbookViewId="0">
      <selection activeCell="B4" sqref="B4"/>
    </sheetView>
  </sheetViews>
  <sheetFormatPr defaultColWidth="7.5" defaultRowHeight="15"/>
  <cols>
    <col min="1" max="1" width="5.5" style="8" customWidth="1"/>
    <col min="2" max="2" width="114.375" style="9" customWidth="1"/>
    <col min="3" max="3" width="8.5" style="18" customWidth="1"/>
    <col min="4" max="49" width="7.5" style="18"/>
    <col min="50" max="16384" width="7.5" style="10"/>
  </cols>
  <sheetData>
    <row r="1" spans="1:49" s="7" customFormat="1" ht="18">
      <c r="A1" s="97"/>
      <c r="B1" s="107" t="s">
        <v>0</v>
      </c>
      <c r="C1" s="102"/>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row>
    <row r="2" spans="1:49" ht="12" customHeight="1">
      <c r="A2" s="98"/>
      <c r="B2" s="99"/>
      <c r="C2" s="103"/>
    </row>
    <row r="3" spans="1:49" s="15" customFormat="1" ht="19.5" customHeight="1">
      <c r="A3" s="108"/>
      <c r="B3" s="109" t="s">
        <v>1</v>
      </c>
      <c r="C3" s="104"/>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49">
      <c r="A4" s="21" t="s">
        <v>29</v>
      </c>
      <c r="B4" s="52" t="s">
        <v>59</v>
      </c>
      <c r="C4" s="103"/>
    </row>
    <row r="5" spans="1:49">
      <c r="A5" s="21" t="s">
        <v>30</v>
      </c>
      <c r="B5" s="52" t="s">
        <v>60</v>
      </c>
      <c r="C5" s="103"/>
    </row>
    <row r="6" spans="1:49">
      <c r="A6" s="21" t="s">
        <v>36</v>
      </c>
      <c r="B6" s="52" t="s">
        <v>61</v>
      </c>
      <c r="C6" s="103"/>
    </row>
    <row r="7" spans="1:49">
      <c r="A7" s="21">
        <v>40</v>
      </c>
      <c r="B7" s="52" t="s">
        <v>62</v>
      </c>
      <c r="C7" s="103"/>
    </row>
    <row r="8" spans="1:49">
      <c r="A8" s="21" t="s">
        <v>47</v>
      </c>
      <c r="B8" s="52" t="s">
        <v>63</v>
      </c>
      <c r="C8" s="103"/>
    </row>
    <row r="9" spans="1:49">
      <c r="A9" s="21" t="s">
        <v>48</v>
      </c>
      <c r="B9" s="52" t="s">
        <v>64</v>
      </c>
      <c r="C9" s="103"/>
    </row>
    <row r="10" spans="1:49">
      <c r="A10" s="21" t="s">
        <v>49</v>
      </c>
      <c r="B10" s="52" t="s">
        <v>65</v>
      </c>
      <c r="C10" s="103"/>
    </row>
    <row r="11" spans="1:49">
      <c r="A11" s="21" t="s">
        <v>50</v>
      </c>
      <c r="B11" s="52" t="s">
        <v>66</v>
      </c>
      <c r="C11" s="103"/>
    </row>
    <row r="12" spans="1:49">
      <c r="A12" s="21" t="s">
        <v>51</v>
      </c>
      <c r="B12" s="52" t="s">
        <v>67</v>
      </c>
      <c r="C12" s="103"/>
    </row>
    <row r="13" spans="1:49">
      <c r="A13" s="21" t="s">
        <v>52</v>
      </c>
      <c r="B13" s="52" t="s">
        <v>68</v>
      </c>
      <c r="C13" s="103"/>
    </row>
    <row r="14" spans="1:49">
      <c r="A14" s="21" t="s">
        <v>53</v>
      </c>
      <c r="B14" s="52" t="s">
        <v>69</v>
      </c>
      <c r="C14" s="103"/>
    </row>
    <row r="15" spans="1:49">
      <c r="A15" s="21" t="s">
        <v>54</v>
      </c>
      <c r="B15" s="52" t="s">
        <v>70</v>
      </c>
      <c r="C15" s="103"/>
    </row>
    <row r="16" spans="1:49">
      <c r="A16" s="21" t="s">
        <v>45</v>
      </c>
      <c r="B16" s="52" t="s">
        <v>71</v>
      </c>
      <c r="C16" s="103"/>
    </row>
    <row r="17" spans="1:49">
      <c r="A17" s="22" t="s">
        <v>55</v>
      </c>
      <c r="B17" s="53" t="s">
        <v>72</v>
      </c>
      <c r="C17" s="103"/>
    </row>
    <row r="18" spans="1:49" s="15" customFormat="1" ht="19.5" customHeight="1">
      <c r="A18" s="110"/>
      <c r="B18" s="111" t="s">
        <v>2</v>
      </c>
      <c r="C18" s="104"/>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row>
    <row r="19" spans="1:49">
      <c r="A19" s="21" t="s">
        <v>31</v>
      </c>
      <c r="B19" s="52" t="s">
        <v>73</v>
      </c>
      <c r="C19" s="103"/>
    </row>
    <row r="20" spans="1:49">
      <c r="A20" s="21" t="s">
        <v>32</v>
      </c>
      <c r="B20" s="52" t="s">
        <v>74</v>
      </c>
      <c r="C20" s="103"/>
    </row>
    <row r="21" spans="1:49">
      <c r="A21" s="22" t="s">
        <v>33</v>
      </c>
      <c r="B21" s="53" t="s">
        <v>75</v>
      </c>
      <c r="C21" s="103"/>
    </row>
    <row r="22" spans="1:49" s="16" customFormat="1" ht="19.5" customHeight="1">
      <c r="A22" s="112"/>
      <c r="B22" s="113" t="s">
        <v>3</v>
      </c>
      <c r="C22" s="105"/>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row>
    <row r="23" spans="1:49">
      <c r="A23" s="21" t="s">
        <v>34</v>
      </c>
      <c r="B23" s="52" t="s">
        <v>76</v>
      </c>
      <c r="C23" s="103"/>
    </row>
    <row r="24" spans="1:49">
      <c r="A24" s="22" t="s">
        <v>35</v>
      </c>
      <c r="B24" s="53" t="s">
        <v>77</v>
      </c>
      <c r="C24" s="103"/>
    </row>
    <row r="25" spans="1:49" s="16" customFormat="1" ht="19.5" customHeight="1">
      <c r="A25" s="110"/>
      <c r="B25" s="111" t="s">
        <v>4</v>
      </c>
      <c r="C25" s="105"/>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49">
      <c r="A26" s="21" t="s">
        <v>37</v>
      </c>
      <c r="B26" s="52" t="s">
        <v>78</v>
      </c>
      <c r="C26" s="103"/>
    </row>
    <row r="27" spans="1:49">
      <c r="A27" s="21" t="s">
        <v>38</v>
      </c>
      <c r="B27" s="52" t="s">
        <v>79</v>
      </c>
      <c r="C27" s="103"/>
    </row>
    <row r="28" spans="1:49">
      <c r="A28" s="22" t="s">
        <v>39</v>
      </c>
      <c r="B28" s="53" t="s">
        <v>80</v>
      </c>
      <c r="C28" s="103"/>
    </row>
    <row r="29" spans="1:49" s="16" customFormat="1" ht="19.5" customHeight="1">
      <c r="A29" s="114"/>
      <c r="B29" s="115" t="s">
        <v>5</v>
      </c>
      <c r="C29" s="105"/>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49">
      <c r="A30" s="21" t="s">
        <v>56</v>
      </c>
      <c r="B30" s="52" t="s">
        <v>81</v>
      </c>
      <c r="C30" s="103"/>
    </row>
    <row r="31" spans="1:49">
      <c r="A31" s="22" t="s">
        <v>57</v>
      </c>
      <c r="B31" s="53" t="s">
        <v>82</v>
      </c>
      <c r="C31" s="103"/>
    </row>
    <row r="32" spans="1:49" s="16" customFormat="1" ht="19.5" customHeight="1">
      <c r="A32" s="112"/>
      <c r="B32" s="113" t="s">
        <v>6</v>
      </c>
      <c r="C32" s="105"/>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1:49">
      <c r="A33" s="22" t="s">
        <v>58</v>
      </c>
      <c r="B33" s="53" t="s">
        <v>83</v>
      </c>
      <c r="C33" s="103"/>
    </row>
    <row r="34" spans="1:49" s="16" customFormat="1" ht="19.5" customHeight="1">
      <c r="A34" s="112"/>
      <c r="B34" s="113" t="s">
        <v>7</v>
      </c>
      <c r="C34" s="105"/>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1:49">
      <c r="A35" s="21" t="s">
        <v>40</v>
      </c>
      <c r="B35" s="52" t="s">
        <v>84</v>
      </c>
      <c r="C35" s="103"/>
    </row>
    <row r="36" spans="1:49">
      <c r="A36" s="21" t="s">
        <v>41</v>
      </c>
      <c r="B36" s="52" t="s">
        <v>85</v>
      </c>
      <c r="C36" s="103"/>
    </row>
    <row r="37" spans="1:49">
      <c r="A37" s="22" t="s">
        <v>42</v>
      </c>
      <c r="B37" s="53" t="s">
        <v>86</v>
      </c>
      <c r="C37" s="103"/>
    </row>
    <row r="38" spans="1:49" s="16" customFormat="1" ht="19.5" customHeight="1">
      <c r="A38" s="112"/>
      <c r="B38" s="113" t="s">
        <v>8</v>
      </c>
      <c r="C38" s="105"/>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1:49">
      <c r="A39" s="22" t="s">
        <v>43</v>
      </c>
      <c r="B39" s="53" t="s">
        <v>87</v>
      </c>
      <c r="C39" s="103"/>
    </row>
    <row r="40" spans="1:49" s="16" customFormat="1" ht="19.5" customHeight="1">
      <c r="A40" s="112"/>
      <c r="B40" s="113" t="s">
        <v>9</v>
      </c>
      <c r="C40" s="105"/>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1:49">
      <c r="A41" s="21" t="s">
        <v>44</v>
      </c>
      <c r="B41" s="52" t="s">
        <v>88</v>
      </c>
      <c r="C41" s="103"/>
    </row>
    <row r="42" spans="1:49">
      <c r="A42" s="21" t="s">
        <v>45</v>
      </c>
      <c r="B42" s="52" t="s">
        <v>89</v>
      </c>
      <c r="C42" s="103"/>
    </row>
    <row r="43" spans="1:49">
      <c r="A43" s="22" t="s">
        <v>46</v>
      </c>
      <c r="B43" s="53" t="s">
        <v>90</v>
      </c>
      <c r="C43" s="103"/>
    </row>
    <row r="44" spans="1:49" ht="15.75" thickBot="1">
      <c r="A44" s="100"/>
      <c r="B44" s="101"/>
      <c r="C44" s="106"/>
    </row>
  </sheetData>
  <sheetProtection password="D247" sheet="1" objects="1" scenarios="1" selectLockedCells="1" selectUnlockedCells="1"/>
  <phoneticPr fontId="10" type="noConversion"/>
  <pageMargins left="0.23622047244094491" right="0.23622047244094491" top="0.74803149606299213" bottom="0.74803149606299213" header="0.31496062992125984" footer="0.31496062992125984"/>
  <pageSetup paperSize="9" scale="71" orientation="portrait" r:id="rId1"/>
  <headerFooter>
    <oddFooter>&amp;L&amp;"Verdana,Standaard"&amp;9&amp;K000000&amp;F&amp;C&amp;"Verdana Vet,Vet"&amp;9&amp;K000000Pagina &amp;P van &amp;N&amp;R&amp;"Verdana,Standaard"&amp;9&amp;K000000&amp;D</oddFooter>
  </headerFooter>
  <ignoredErrors>
    <ignoredError sqref="A4:A5 A43 A6:A17 A19:A21 A39 A41:A42 A23:A24 A26:A28 A30:A31 A33 A35:A3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pageSetUpPr fitToPage="1"/>
  </sheetPr>
  <dimension ref="A1:N13"/>
  <sheetViews>
    <sheetView workbookViewId="0">
      <selection activeCell="C12" sqref="C12"/>
    </sheetView>
  </sheetViews>
  <sheetFormatPr defaultColWidth="9" defaultRowHeight="18.75" customHeight="1"/>
  <cols>
    <col min="1" max="1" width="17.375" style="54" customWidth="1"/>
    <col min="2" max="2" width="22" style="54" customWidth="1"/>
    <col min="3" max="3" width="33.25" style="54" customWidth="1"/>
    <col min="4" max="4" width="34.125" style="54" customWidth="1"/>
    <col min="5" max="5" width="27.625" style="54" customWidth="1"/>
    <col min="6" max="6" width="38.375" style="54" customWidth="1"/>
    <col min="7" max="7" width="9" style="56"/>
    <col min="8" max="8" width="29.75" style="54" customWidth="1"/>
    <col min="9" max="9" width="42" style="54" customWidth="1"/>
    <col min="10" max="10" width="17.125" style="54" customWidth="1"/>
    <col min="11" max="11" width="19" style="56" customWidth="1"/>
    <col min="12" max="12" width="17.875" style="56" customWidth="1"/>
    <col min="13" max="13" width="1.875" style="54" customWidth="1"/>
    <col min="14" max="16384" width="9" style="54"/>
  </cols>
  <sheetData>
    <row r="1" spans="1:14" ht="19.5" customHeight="1">
      <c r="A1" s="525" t="s">
        <v>211</v>
      </c>
      <c r="B1" s="526"/>
      <c r="C1" s="526"/>
      <c r="D1" s="147" t="s">
        <v>128</v>
      </c>
      <c r="E1" s="285">
        <f>'Aanvraag inhuur'!D1</f>
        <v>0</v>
      </c>
      <c r="F1" s="148"/>
      <c r="G1" s="149"/>
      <c r="H1" s="148"/>
      <c r="I1" s="148"/>
      <c r="J1" s="148"/>
      <c r="K1" s="149"/>
      <c r="L1" s="149"/>
      <c r="M1" s="150"/>
    </row>
    <row r="2" spans="1:14" ht="18.75" customHeight="1">
      <c r="A2" s="151"/>
      <c r="B2" s="59"/>
      <c r="C2" s="60"/>
      <c r="D2" s="87"/>
      <c r="E2" s="87"/>
      <c r="F2" s="87"/>
      <c r="G2" s="116"/>
      <c r="H2" s="63"/>
      <c r="I2" s="63"/>
      <c r="J2" s="63"/>
      <c r="K2" s="117"/>
      <c r="L2" s="117"/>
      <c r="M2" s="152"/>
    </row>
    <row r="3" spans="1:14" ht="19.5" customHeight="1">
      <c r="A3" s="527" t="s">
        <v>240</v>
      </c>
      <c r="B3" s="528"/>
      <c r="C3" s="528"/>
      <c r="D3" s="528"/>
      <c r="E3" s="87"/>
      <c r="F3" s="87"/>
      <c r="G3" s="116"/>
      <c r="H3" s="64"/>
      <c r="I3" s="64"/>
      <c r="J3" s="64"/>
      <c r="K3" s="124"/>
      <c r="L3" s="124"/>
      <c r="M3" s="153"/>
    </row>
    <row r="4" spans="1:14" ht="19.5" customHeight="1">
      <c r="A4" s="527" t="s">
        <v>234</v>
      </c>
      <c r="B4" s="528"/>
      <c r="C4" s="528"/>
      <c r="D4" s="528"/>
      <c r="E4" s="529" t="str">
        <f>'Brongegevens dienst'!B20</f>
        <v>iuc-inhuur@iuc-noord.nl</v>
      </c>
      <c r="F4" s="529"/>
      <c r="G4" s="116"/>
      <c r="H4" s="63"/>
      <c r="I4" s="63"/>
      <c r="J4" s="63"/>
      <c r="K4" s="117"/>
      <c r="L4" s="117"/>
      <c r="M4" s="152"/>
    </row>
    <row r="5" spans="1:14" ht="18.75" customHeight="1">
      <c r="A5" s="154"/>
      <c r="B5" s="123"/>
      <c r="C5" s="123"/>
      <c r="D5" s="123"/>
      <c r="E5" s="123"/>
      <c r="F5" s="123"/>
      <c r="G5" s="125"/>
      <c r="H5" s="123"/>
      <c r="I5" s="123"/>
      <c r="J5" s="123"/>
      <c r="K5" s="125"/>
      <c r="L5" s="125"/>
      <c r="M5" s="155"/>
    </row>
    <row r="6" spans="1:14" s="126" customFormat="1" ht="19.5" customHeight="1">
      <c r="A6" s="156" t="s">
        <v>241</v>
      </c>
      <c r="B6" s="121"/>
      <c r="C6" s="121"/>
      <c r="D6" s="121"/>
      <c r="E6" s="121"/>
      <c r="F6" s="121"/>
      <c r="G6" s="122"/>
      <c r="H6" s="121"/>
      <c r="I6" s="121"/>
      <c r="J6" s="121"/>
      <c r="K6" s="122"/>
      <c r="L6" s="122"/>
      <c r="M6" s="157"/>
    </row>
    <row r="7" spans="1:14" ht="18.75" customHeight="1">
      <c r="A7" s="154"/>
      <c r="B7" s="123"/>
      <c r="C7" s="123"/>
      <c r="D7" s="123"/>
      <c r="E7" s="123"/>
      <c r="F7" s="123"/>
      <c r="G7" s="125"/>
      <c r="H7" s="123"/>
      <c r="I7" s="123"/>
      <c r="J7" s="123"/>
      <c r="K7" s="125"/>
      <c r="L7" s="125"/>
      <c r="M7" s="155"/>
      <c r="N7" s="126"/>
    </row>
    <row r="8" spans="1:14" s="55" customFormat="1" ht="45.75" customHeight="1">
      <c r="A8" s="158" t="s">
        <v>203</v>
      </c>
      <c r="B8" s="143" t="s">
        <v>204</v>
      </c>
      <c r="C8" s="144" t="s">
        <v>10</v>
      </c>
      <c r="D8" s="144" t="s">
        <v>11</v>
      </c>
      <c r="E8" s="144" t="s">
        <v>205</v>
      </c>
      <c r="F8" s="144" t="s">
        <v>120</v>
      </c>
      <c r="G8" s="143" t="s">
        <v>206</v>
      </c>
      <c r="H8" s="144" t="s">
        <v>207</v>
      </c>
      <c r="I8" s="145" t="s">
        <v>212</v>
      </c>
      <c r="J8" s="146" t="s">
        <v>208</v>
      </c>
      <c r="K8" s="146" t="s">
        <v>238</v>
      </c>
      <c r="L8" s="146" t="s">
        <v>239</v>
      </c>
      <c r="M8" s="155"/>
    </row>
    <row r="9" spans="1:14" s="10" customFormat="1" ht="18.75" customHeight="1">
      <c r="A9" s="159">
        <f ca="1">'Aanvraag inhuur'!C29</f>
        <v>43874.614073842589</v>
      </c>
      <c r="B9" s="57">
        <f>'Aanvraag inhuur'!D1</f>
        <v>0</v>
      </c>
      <c r="C9" s="142" t="str">
        <f>'Aanvraag inhuur'!B13</f>
        <v>Ministerie van Justitie &amp; Veiligheid</v>
      </c>
      <c r="D9" s="142" t="str">
        <f>'Aanvraag inhuur'!B14</f>
        <v>CJIB</v>
      </c>
      <c r="E9" s="142">
        <f>'Aanvraag inhuur'!B15</f>
        <v>0</v>
      </c>
      <c r="F9" s="142">
        <f>'Aanvraag inhuur'!B61</f>
        <v>0</v>
      </c>
      <c r="G9" s="57">
        <f>'Aanvraag inhuur'!B59</f>
        <v>0</v>
      </c>
      <c r="H9" s="142" t="str">
        <f>'Aanvraag inhuur'!B45</f>
        <v/>
      </c>
      <c r="I9" s="142">
        <f>'Aanvraag inhuur'!D43</f>
        <v>0</v>
      </c>
      <c r="J9" s="58" t="str">
        <f>IF(AND('Aanvraag inhuur'!B6&gt;0,'Aanvraag inhuur'!B6&lt;226),"Ja","Nee")</f>
        <v>Nee</v>
      </c>
      <c r="K9" s="206" t="s">
        <v>18</v>
      </c>
      <c r="L9" s="58" t="str">
        <f>'Aanvraag inhuur'!B5</f>
        <v>Regulier</v>
      </c>
      <c r="M9" s="155"/>
    </row>
    <row r="10" spans="1:14" ht="18.75" customHeight="1">
      <c r="A10" s="154"/>
      <c r="B10" s="123"/>
      <c r="C10" s="123"/>
      <c r="D10" s="123"/>
      <c r="E10" s="123"/>
      <c r="F10" s="123"/>
      <c r="G10" s="125"/>
      <c r="H10" s="123"/>
      <c r="I10" s="123"/>
      <c r="J10" s="123"/>
      <c r="K10" s="125"/>
      <c r="L10" s="125"/>
      <c r="M10" s="155"/>
    </row>
    <row r="11" spans="1:14" ht="45.75" customHeight="1">
      <c r="A11" s="154"/>
      <c r="B11" s="123"/>
      <c r="C11" s="144" t="s">
        <v>209</v>
      </c>
      <c r="D11" s="144" t="s">
        <v>210</v>
      </c>
      <c r="E11" s="123"/>
      <c r="F11" s="123"/>
      <c r="G11" s="125"/>
      <c r="H11" s="123"/>
      <c r="I11" s="123"/>
      <c r="J11" s="123"/>
      <c r="K11" s="125"/>
      <c r="L11" s="125"/>
      <c r="M11" s="155"/>
    </row>
    <row r="12" spans="1:14" ht="18.75" customHeight="1">
      <c r="A12" s="154"/>
      <c r="B12" s="123"/>
      <c r="C12" s="142">
        <f>'Aanvraag inhuur'!B16</f>
        <v>0</v>
      </c>
      <c r="D12" s="207" t="str">
        <f>'Aanvraag inhuur'!C9</f>
        <v>iuc-inhuur@iuc-noord.nl</v>
      </c>
      <c r="E12" s="123"/>
      <c r="F12" s="123"/>
      <c r="G12" s="125"/>
      <c r="H12" s="123"/>
      <c r="I12" s="123"/>
      <c r="J12" s="123"/>
      <c r="K12" s="125"/>
      <c r="L12" s="125"/>
      <c r="M12" s="155"/>
    </row>
    <row r="13" spans="1:14" ht="18.75" customHeight="1" thickBot="1">
      <c r="A13" s="160"/>
      <c r="B13" s="161"/>
      <c r="C13" s="162"/>
      <c r="D13" s="162"/>
      <c r="E13" s="161"/>
      <c r="F13" s="161"/>
      <c r="G13" s="163"/>
      <c r="H13" s="161"/>
      <c r="I13" s="161"/>
      <c r="J13" s="161"/>
      <c r="K13" s="163"/>
      <c r="L13" s="163"/>
      <c r="M13" s="164"/>
    </row>
  </sheetData>
  <sheetProtection sheet="1" objects="1" scenarios="1"/>
  <mergeCells count="4">
    <mergeCell ref="A1:C1"/>
    <mergeCell ref="A3:D3"/>
    <mergeCell ref="A4:D4"/>
    <mergeCell ref="E4:F4"/>
  </mergeCells>
  <pageMargins left="0.23622047244094491" right="0.23622047244094491" top="0.35433070866141736" bottom="0.35433070866141736" header="0.31496062992125984" footer="0.31496062992125984"/>
  <pageSetup paperSize="8" scale="6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
    <pageSetUpPr fitToPage="1"/>
  </sheetPr>
  <dimension ref="A1:Y58"/>
  <sheetViews>
    <sheetView zoomScaleNormal="100" zoomScalePageLayoutView="120" workbookViewId="0">
      <selection activeCell="D7" sqref="D7"/>
    </sheetView>
  </sheetViews>
  <sheetFormatPr defaultColWidth="10.875" defaultRowHeight="18" customHeight="1"/>
  <cols>
    <col min="1" max="1" width="23.5" style="1" customWidth="1"/>
    <col min="2" max="2" width="30.375" style="1" customWidth="1"/>
    <col min="3" max="3" width="26.25" style="1" bestFit="1" customWidth="1"/>
    <col min="4" max="4" width="20.125" style="1" bestFit="1" customWidth="1"/>
    <col min="5" max="5" width="28.5" style="1" customWidth="1"/>
    <col min="6" max="6" width="25.75" style="1" customWidth="1"/>
    <col min="7" max="7" width="21.125" style="1" customWidth="1"/>
    <col min="8" max="8" width="5.625" style="24" bestFit="1" customWidth="1"/>
    <col min="9" max="9" width="15.25" style="1" bestFit="1" customWidth="1"/>
    <col min="10" max="10" width="16.375" style="1" bestFit="1" customWidth="1"/>
    <col min="11" max="11" width="15.875" style="1" bestFit="1" customWidth="1"/>
    <col min="12" max="12" width="16.375" style="1" bestFit="1" customWidth="1"/>
    <col min="13" max="13" width="13.75" style="1" bestFit="1" customWidth="1"/>
    <col min="14" max="14" width="15" style="1" bestFit="1" customWidth="1"/>
    <col min="15" max="16" width="20" style="1" bestFit="1" customWidth="1"/>
    <col min="17" max="17" width="17.375" style="1" bestFit="1" customWidth="1"/>
    <col min="18" max="18" width="19.375" style="1" customWidth="1"/>
    <col min="19" max="23" width="6.25" style="24" customWidth="1"/>
    <col min="24" max="24" width="34.625" style="309" customWidth="1"/>
    <col min="25" max="16384" width="10.875" style="1"/>
  </cols>
  <sheetData>
    <row r="1" spans="1:25" ht="25.5" customHeight="1" thickBot="1">
      <c r="A1" s="536" t="s">
        <v>481</v>
      </c>
      <c r="B1" s="536"/>
      <c r="C1" s="537" t="s">
        <v>171</v>
      </c>
      <c r="D1" s="537"/>
      <c r="E1" s="537"/>
      <c r="F1" s="134"/>
      <c r="G1" s="134"/>
      <c r="H1" s="538" t="s">
        <v>172</v>
      </c>
      <c r="I1" s="539"/>
      <c r="J1" s="539"/>
      <c r="K1" s="539"/>
      <c r="L1" s="539"/>
      <c r="M1" s="539"/>
      <c r="N1" s="539"/>
      <c r="O1" s="539"/>
      <c r="P1" s="539"/>
      <c r="Q1" s="539"/>
      <c r="R1" s="531" t="s">
        <v>213</v>
      </c>
      <c r="S1" s="532"/>
      <c r="T1" s="532"/>
      <c r="U1" s="532"/>
      <c r="V1" s="532"/>
      <c r="W1" s="532"/>
      <c r="X1" s="533"/>
    </row>
    <row r="2" spans="1:25" s="25" customFormat="1" ht="27" customHeight="1" thickBot="1">
      <c r="A2" s="540" t="s">
        <v>482</v>
      </c>
      <c r="B2" s="541"/>
      <c r="C2" s="127" t="s">
        <v>10</v>
      </c>
      <c r="D2" s="197" t="s">
        <v>11</v>
      </c>
      <c r="E2" s="197" t="s">
        <v>224</v>
      </c>
      <c r="F2" s="197" t="s">
        <v>214</v>
      </c>
      <c r="G2" s="197"/>
      <c r="H2" s="129" t="s">
        <v>174</v>
      </c>
      <c r="I2" s="130" t="s">
        <v>173</v>
      </c>
      <c r="J2" s="130" t="s">
        <v>175</v>
      </c>
      <c r="K2" s="130" t="s">
        <v>169</v>
      </c>
      <c r="L2" s="130" t="s">
        <v>185</v>
      </c>
      <c r="M2" s="130" t="s">
        <v>176</v>
      </c>
      <c r="N2" s="130" t="s">
        <v>177</v>
      </c>
      <c r="O2" s="130" t="s">
        <v>178</v>
      </c>
      <c r="P2" s="130" t="s">
        <v>179</v>
      </c>
      <c r="Q2" s="130" t="s">
        <v>170</v>
      </c>
      <c r="R2" s="128" t="s">
        <v>201</v>
      </c>
      <c r="S2" s="544" t="s">
        <v>612</v>
      </c>
      <c r="T2" s="544"/>
      <c r="U2" s="544"/>
      <c r="V2" s="544"/>
      <c r="W2" s="544"/>
      <c r="X2" s="304" t="s">
        <v>611</v>
      </c>
    </row>
    <row r="3" spans="1:25" ht="18" customHeight="1">
      <c r="A3" s="194" t="s">
        <v>633</v>
      </c>
      <c r="B3" s="140"/>
      <c r="C3" s="351" t="s">
        <v>662</v>
      </c>
      <c r="D3" s="352" t="s">
        <v>636</v>
      </c>
      <c r="E3" s="198" t="s">
        <v>637</v>
      </c>
      <c r="F3" s="188" t="s">
        <v>615</v>
      </c>
      <c r="G3" s="185"/>
      <c r="H3" s="170">
        <v>2016</v>
      </c>
      <c r="I3" s="29">
        <f>FIXED(("4/"&amp;H3)/7+MOD(MOD(H3,19)*19-7,30)*14%,0)*7-6</f>
        <v>42456</v>
      </c>
      <c r="J3" s="28">
        <f>I3+1</f>
        <v>42457</v>
      </c>
      <c r="K3" s="28">
        <f>I3+39</f>
        <v>42495</v>
      </c>
      <c r="L3" s="28">
        <v>42487</v>
      </c>
      <c r="M3" s="28">
        <f>I3+49</f>
        <v>42505</v>
      </c>
      <c r="N3" s="28">
        <f>I3+50</f>
        <v>42506</v>
      </c>
      <c r="O3" s="28">
        <f>DATE(H3,12,25)</f>
        <v>42729</v>
      </c>
      <c r="P3" s="28">
        <f>DATE(H3,12,26)</f>
        <v>42730</v>
      </c>
      <c r="Q3" s="28">
        <f>DATE(H3,1,1)</f>
        <v>42370</v>
      </c>
      <c r="R3" s="286" t="s">
        <v>618</v>
      </c>
      <c r="S3" s="300"/>
      <c r="T3" s="300"/>
      <c r="U3" s="300"/>
      <c r="V3" s="300"/>
      <c r="W3" s="300"/>
      <c r="X3" s="305"/>
      <c r="Y3" s="47"/>
    </row>
    <row r="4" spans="1:25" ht="18" customHeight="1" thickBot="1">
      <c r="A4" s="194" t="s">
        <v>634</v>
      </c>
      <c r="B4" s="141"/>
      <c r="C4" s="184"/>
      <c r="D4" s="186"/>
      <c r="E4" s="199" t="s">
        <v>638</v>
      </c>
      <c r="F4" s="172"/>
      <c r="G4" s="187"/>
      <c r="H4" s="168">
        <v>2017</v>
      </c>
      <c r="I4" s="30">
        <f t="shared" ref="I4:I26" si="0">FIXED(("4/"&amp;H4)/7+MOD(MOD(H4,19)*19-7,30)*14%,0)*7-6</f>
        <v>42841</v>
      </c>
      <c r="J4" s="26">
        <f t="shared" ref="J4:J26" si="1">I4+1</f>
        <v>42842</v>
      </c>
      <c r="K4" s="26">
        <f t="shared" ref="K4:K16" si="2">I4+39</f>
        <v>42880</v>
      </c>
      <c r="L4" s="26">
        <v>42852</v>
      </c>
      <c r="M4" s="26">
        <f t="shared" ref="M4:M16" si="3">I4+49</f>
        <v>42890</v>
      </c>
      <c r="N4" s="26">
        <f t="shared" ref="N4:N16" si="4">I4+50</f>
        <v>42891</v>
      </c>
      <c r="O4" s="26">
        <f t="shared" ref="O4:O16" si="5">DATE(H4,12,25)</f>
        <v>43094</v>
      </c>
      <c r="P4" s="26">
        <f t="shared" ref="P4:P16" si="6">DATE(H4,12,26)</f>
        <v>43095</v>
      </c>
      <c r="Q4" s="26">
        <f t="shared" ref="Q4:Q16" si="7">DATE(H4,1,1)</f>
        <v>42736</v>
      </c>
      <c r="R4" s="287" t="s">
        <v>619</v>
      </c>
      <c r="S4" s="301"/>
      <c r="T4" s="301"/>
      <c r="U4" s="301"/>
      <c r="V4" s="301"/>
      <c r="W4" s="301"/>
      <c r="X4" s="306"/>
      <c r="Y4" s="47"/>
    </row>
    <row r="5" spans="1:25" ht="18" customHeight="1">
      <c r="A5" s="127" t="s">
        <v>14</v>
      </c>
      <c r="B5" s="131" t="s">
        <v>15</v>
      </c>
      <c r="C5" s="184"/>
      <c r="D5" s="186"/>
      <c r="E5" s="199" t="s">
        <v>639</v>
      </c>
      <c r="F5" s="172"/>
      <c r="G5" s="187"/>
      <c r="H5" s="168">
        <v>2018</v>
      </c>
      <c r="I5" s="30">
        <f t="shared" si="0"/>
        <v>43191</v>
      </c>
      <c r="J5" s="26">
        <f t="shared" si="1"/>
        <v>43192</v>
      </c>
      <c r="K5" s="26">
        <f t="shared" si="2"/>
        <v>43230</v>
      </c>
      <c r="L5" s="26">
        <v>43217</v>
      </c>
      <c r="M5" s="26">
        <f t="shared" si="3"/>
        <v>43240</v>
      </c>
      <c r="N5" s="26">
        <f t="shared" si="4"/>
        <v>43241</v>
      </c>
      <c r="O5" s="26">
        <f t="shared" si="5"/>
        <v>43459</v>
      </c>
      <c r="P5" s="26">
        <f t="shared" si="6"/>
        <v>43460</v>
      </c>
      <c r="Q5" s="26">
        <f t="shared" si="7"/>
        <v>43101</v>
      </c>
      <c r="R5" s="287" t="s">
        <v>620</v>
      </c>
      <c r="S5" s="301"/>
      <c r="T5" s="301"/>
      <c r="U5" s="301"/>
      <c r="V5" s="301"/>
      <c r="W5" s="301"/>
      <c r="X5" s="306"/>
      <c r="Y5" s="47"/>
    </row>
    <row r="6" spans="1:25" ht="18" customHeight="1">
      <c r="A6" s="34" t="s">
        <v>16</v>
      </c>
      <c r="B6" s="50" t="s">
        <v>16</v>
      </c>
      <c r="C6" s="184"/>
      <c r="D6" s="186"/>
      <c r="E6" s="199" t="s">
        <v>640</v>
      </c>
      <c r="F6" s="201"/>
      <c r="G6" s="187"/>
      <c r="H6" s="168">
        <v>2019</v>
      </c>
      <c r="I6" s="30">
        <f t="shared" si="0"/>
        <v>43576</v>
      </c>
      <c r="J6" s="26">
        <f t="shared" si="1"/>
        <v>43577</v>
      </c>
      <c r="K6" s="26">
        <f t="shared" si="2"/>
        <v>43615</v>
      </c>
      <c r="L6" s="33"/>
      <c r="M6" s="26">
        <f t="shared" si="3"/>
        <v>43625</v>
      </c>
      <c r="N6" s="26">
        <f t="shared" si="4"/>
        <v>43626</v>
      </c>
      <c r="O6" s="26">
        <f t="shared" si="5"/>
        <v>43824</v>
      </c>
      <c r="P6" s="26">
        <f t="shared" si="6"/>
        <v>43825</v>
      </c>
      <c r="Q6" s="26">
        <f t="shared" si="7"/>
        <v>43466</v>
      </c>
      <c r="R6" s="287" t="s">
        <v>621</v>
      </c>
      <c r="S6" s="301"/>
      <c r="T6" s="301"/>
      <c r="U6" s="301"/>
      <c r="V6" s="301"/>
      <c r="W6" s="301"/>
      <c r="X6" s="306"/>
      <c r="Y6" s="47"/>
    </row>
    <row r="7" spans="1:25" ht="18" customHeight="1">
      <c r="A7" s="34" t="s">
        <v>17</v>
      </c>
      <c r="B7" s="50" t="s">
        <v>17</v>
      </c>
      <c r="C7" s="184"/>
      <c r="D7" s="186"/>
      <c r="E7" s="199" t="s">
        <v>641</v>
      </c>
      <c r="F7" s="201"/>
      <c r="G7" s="187"/>
      <c r="H7" s="168">
        <v>2020</v>
      </c>
      <c r="I7" s="30">
        <f t="shared" si="0"/>
        <v>43933</v>
      </c>
      <c r="J7" s="26">
        <f t="shared" si="1"/>
        <v>43934</v>
      </c>
      <c r="K7" s="26">
        <f t="shared" si="2"/>
        <v>43972</v>
      </c>
      <c r="L7" s="26">
        <v>43948</v>
      </c>
      <c r="M7" s="26">
        <f t="shared" si="3"/>
        <v>43982</v>
      </c>
      <c r="N7" s="26">
        <f t="shared" si="4"/>
        <v>43983</v>
      </c>
      <c r="O7" s="26">
        <f t="shared" si="5"/>
        <v>44190</v>
      </c>
      <c r="P7" s="26">
        <f t="shared" si="6"/>
        <v>44191</v>
      </c>
      <c r="Q7" s="26">
        <f t="shared" si="7"/>
        <v>43831</v>
      </c>
      <c r="R7" s="288" t="s">
        <v>646</v>
      </c>
      <c r="S7" s="302"/>
      <c r="T7" s="302"/>
      <c r="U7" s="302"/>
      <c r="V7" s="302"/>
      <c r="W7" s="302"/>
      <c r="X7" s="307"/>
      <c r="Y7" s="47"/>
    </row>
    <row r="8" spans="1:25" ht="18" customHeight="1" thickBot="1">
      <c r="A8" s="35"/>
      <c r="B8" s="49" t="s">
        <v>18</v>
      </c>
      <c r="C8" s="184"/>
      <c r="D8" s="186"/>
      <c r="E8" s="199" t="s">
        <v>659</v>
      </c>
      <c r="F8" s="201"/>
      <c r="G8" s="187"/>
      <c r="H8" s="168">
        <v>2021</v>
      </c>
      <c r="I8" s="30">
        <f t="shared" si="0"/>
        <v>44290</v>
      </c>
      <c r="J8" s="26">
        <f t="shared" si="1"/>
        <v>44291</v>
      </c>
      <c r="K8" s="26">
        <f t="shared" si="2"/>
        <v>44329</v>
      </c>
      <c r="L8" s="26">
        <v>44313</v>
      </c>
      <c r="M8" s="26">
        <f t="shared" si="3"/>
        <v>44339</v>
      </c>
      <c r="N8" s="26">
        <f t="shared" si="4"/>
        <v>44340</v>
      </c>
      <c r="O8" s="26">
        <f t="shared" si="5"/>
        <v>44555</v>
      </c>
      <c r="P8" s="26">
        <f t="shared" si="6"/>
        <v>44556</v>
      </c>
      <c r="Q8" s="26">
        <f t="shared" si="7"/>
        <v>44197</v>
      </c>
      <c r="R8" s="288" t="s">
        <v>622</v>
      </c>
      <c r="S8" s="302"/>
      <c r="T8" s="302"/>
      <c r="U8" s="302"/>
      <c r="V8" s="302"/>
      <c r="W8" s="302"/>
      <c r="X8" s="307"/>
      <c r="Y8" s="47"/>
    </row>
    <row r="9" spans="1:25" ht="18" customHeight="1">
      <c r="A9" s="127" t="s">
        <v>610</v>
      </c>
      <c r="B9" s="132"/>
      <c r="C9" s="184"/>
      <c r="D9" s="186"/>
      <c r="E9" s="199" t="s">
        <v>660</v>
      </c>
      <c r="F9" s="201"/>
      <c r="G9" s="187"/>
      <c r="H9" s="168">
        <v>2022</v>
      </c>
      <c r="I9" s="30">
        <f t="shared" si="0"/>
        <v>44668</v>
      </c>
      <c r="J9" s="26">
        <f t="shared" si="1"/>
        <v>44669</v>
      </c>
      <c r="K9" s="26">
        <f t="shared" si="2"/>
        <v>44707</v>
      </c>
      <c r="L9" s="26">
        <v>44678</v>
      </c>
      <c r="M9" s="26">
        <f t="shared" si="3"/>
        <v>44717</v>
      </c>
      <c r="N9" s="26">
        <f t="shared" si="4"/>
        <v>44718</v>
      </c>
      <c r="O9" s="26">
        <f t="shared" si="5"/>
        <v>44920</v>
      </c>
      <c r="P9" s="26">
        <f t="shared" si="6"/>
        <v>44921</v>
      </c>
      <c r="Q9" s="26">
        <f t="shared" si="7"/>
        <v>44562</v>
      </c>
      <c r="R9" s="288"/>
      <c r="S9" s="302"/>
      <c r="T9" s="302"/>
      <c r="U9" s="302"/>
      <c r="V9" s="302"/>
      <c r="W9" s="302"/>
      <c r="X9" s="307"/>
      <c r="Y9" s="47"/>
    </row>
    <row r="10" spans="1:25" ht="30" customHeight="1">
      <c r="A10" s="542" t="s">
        <v>635</v>
      </c>
      <c r="B10" s="543"/>
      <c r="C10" s="184"/>
      <c r="D10" s="186"/>
      <c r="E10" s="200" t="s">
        <v>642</v>
      </c>
      <c r="F10" s="172"/>
      <c r="G10" s="187"/>
      <c r="H10" s="168">
        <v>2023</v>
      </c>
      <c r="I10" s="30">
        <f t="shared" si="0"/>
        <v>45025</v>
      </c>
      <c r="J10" s="26">
        <f t="shared" si="1"/>
        <v>45026</v>
      </c>
      <c r="K10" s="26">
        <f t="shared" si="2"/>
        <v>45064</v>
      </c>
      <c r="L10" s="26">
        <v>45043</v>
      </c>
      <c r="M10" s="26">
        <f t="shared" si="3"/>
        <v>45074</v>
      </c>
      <c r="N10" s="26">
        <f t="shared" si="4"/>
        <v>45075</v>
      </c>
      <c r="O10" s="26">
        <f t="shared" si="5"/>
        <v>45285</v>
      </c>
      <c r="P10" s="26">
        <f t="shared" si="6"/>
        <v>45286</v>
      </c>
      <c r="Q10" s="26">
        <f t="shared" si="7"/>
        <v>44927</v>
      </c>
      <c r="R10" s="288"/>
      <c r="S10" s="302"/>
      <c r="T10" s="302"/>
      <c r="U10" s="302"/>
      <c r="V10" s="302"/>
      <c r="W10" s="302"/>
      <c r="X10" s="307"/>
      <c r="Y10" s="47"/>
    </row>
    <row r="11" spans="1:25" ht="18" customHeight="1">
      <c r="A11" s="534"/>
      <c r="B11" s="535"/>
      <c r="C11" s="184"/>
      <c r="D11" s="186"/>
      <c r="E11" s="199" t="s">
        <v>643</v>
      </c>
      <c r="F11" s="172"/>
      <c r="G11" s="187"/>
      <c r="H11" s="168">
        <v>2024</v>
      </c>
      <c r="I11" s="30">
        <f t="shared" si="0"/>
        <v>45382</v>
      </c>
      <c r="J11" s="26">
        <f t="shared" si="1"/>
        <v>45383</v>
      </c>
      <c r="K11" s="26">
        <f t="shared" si="2"/>
        <v>45421</v>
      </c>
      <c r="L11" s="33"/>
      <c r="M11" s="26">
        <f t="shared" si="3"/>
        <v>45431</v>
      </c>
      <c r="N11" s="26">
        <f t="shared" si="4"/>
        <v>45432</v>
      </c>
      <c r="O11" s="26">
        <f t="shared" si="5"/>
        <v>45651</v>
      </c>
      <c r="P11" s="26">
        <f t="shared" si="6"/>
        <v>45652</v>
      </c>
      <c r="Q11" s="26">
        <f t="shared" si="7"/>
        <v>45292</v>
      </c>
      <c r="R11" s="41"/>
      <c r="S11" s="302"/>
      <c r="T11" s="302"/>
      <c r="U11" s="302"/>
      <c r="V11" s="302"/>
      <c r="W11" s="302"/>
      <c r="X11" s="307"/>
      <c r="Y11" s="47"/>
    </row>
    <row r="12" spans="1:25" ht="18" customHeight="1" thickBot="1">
      <c r="A12" s="35"/>
      <c r="B12" s="49"/>
      <c r="C12" s="184"/>
      <c r="D12" s="186"/>
      <c r="E12" s="199" t="s">
        <v>644</v>
      </c>
      <c r="F12" s="172"/>
      <c r="G12" s="187"/>
      <c r="H12" s="168">
        <v>2025</v>
      </c>
      <c r="I12" s="30">
        <f t="shared" si="0"/>
        <v>45767</v>
      </c>
      <c r="J12" s="26">
        <f t="shared" si="1"/>
        <v>45768</v>
      </c>
      <c r="K12" s="26">
        <f t="shared" si="2"/>
        <v>45806</v>
      </c>
      <c r="L12" s="33"/>
      <c r="M12" s="26">
        <f t="shared" si="3"/>
        <v>45816</v>
      </c>
      <c r="N12" s="26">
        <f t="shared" si="4"/>
        <v>45817</v>
      </c>
      <c r="O12" s="26">
        <f t="shared" si="5"/>
        <v>46016</v>
      </c>
      <c r="P12" s="26">
        <f t="shared" si="6"/>
        <v>46017</v>
      </c>
      <c r="Q12" s="26">
        <f t="shared" si="7"/>
        <v>45658</v>
      </c>
      <c r="R12" s="41"/>
      <c r="S12" s="302"/>
      <c r="T12" s="302"/>
      <c r="U12" s="302"/>
      <c r="V12" s="302"/>
      <c r="W12" s="302"/>
      <c r="X12" s="307"/>
      <c r="Y12" s="47"/>
    </row>
    <row r="13" spans="1:25" ht="18" customHeight="1">
      <c r="A13" s="133" t="s">
        <v>193</v>
      </c>
      <c r="B13" s="131" t="s">
        <v>196</v>
      </c>
      <c r="C13" s="184"/>
      <c r="D13" s="186"/>
      <c r="E13" s="199" t="s">
        <v>645</v>
      </c>
      <c r="F13" s="172"/>
      <c r="G13" s="187"/>
      <c r="H13" s="168">
        <v>2026</v>
      </c>
      <c r="I13" s="30">
        <f t="shared" si="0"/>
        <v>46117</v>
      </c>
      <c r="J13" s="26">
        <f t="shared" si="1"/>
        <v>46118</v>
      </c>
      <c r="K13" s="26">
        <f t="shared" si="2"/>
        <v>46156</v>
      </c>
      <c r="L13" s="26">
        <v>46139</v>
      </c>
      <c r="M13" s="26">
        <f t="shared" si="3"/>
        <v>46166</v>
      </c>
      <c r="N13" s="26">
        <f t="shared" si="4"/>
        <v>46167</v>
      </c>
      <c r="O13" s="26">
        <f t="shared" si="5"/>
        <v>46381</v>
      </c>
      <c r="P13" s="26">
        <f t="shared" si="6"/>
        <v>46382</v>
      </c>
      <c r="Q13" s="26">
        <f t="shared" si="7"/>
        <v>46023</v>
      </c>
      <c r="R13" s="41"/>
      <c r="S13" s="302"/>
      <c r="T13" s="302"/>
      <c r="U13" s="302"/>
      <c r="V13" s="302"/>
      <c r="W13" s="302"/>
      <c r="X13" s="307"/>
    </row>
    <row r="14" spans="1:25" ht="18" customHeight="1">
      <c r="A14" s="44" t="s">
        <v>194</v>
      </c>
      <c r="B14" s="51" t="s">
        <v>194</v>
      </c>
      <c r="C14" s="184"/>
      <c r="D14" s="186"/>
      <c r="E14" s="199" t="s">
        <v>164</v>
      </c>
      <c r="F14" s="172"/>
      <c r="G14" s="187"/>
      <c r="H14" s="168">
        <v>2027</v>
      </c>
      <c r="I14" s="30">
        <f t="shared" si="0"/>
        <v>46474</v>
      </c>
      <c r="J14" s="26">
        <f t="shared" si="1"/>
        <v>46475</v>
      </c>
      <c r="K14" s="26">
        <f t="shared" si="2"/>
        <v>46513</v>
      </c>
      <c r="L14" s="26">
        <v>46504</v>
      </c>
      <c r="M14" s="26">
        <f t="shared" si="3"/>
        <v>46523</v>
      </c>
      <c r="N14" s="26">
        <f t="shared" si="4"/>
        <v>46524</v>
      </c>
      <c r="O14" s="26">
        <f t="shared" si="5"/>
        <v>46746</v>
      </c>
      <c r="P14" s="26">
        <f t="shared" si="6"/>
        <v>46747</v>
      </c>
      <c r="Q14" s="26">
        <f t="shared" si="7"/>
        <v>46388</v>
      </c>
      <c r="R14" s="41"/>
      <c r="S14" s="302"/>
      <c r="T14" s="302"/>
      <c r="U14" s="302"/>
      <c r="V14" s="302"/>
      <c r="W14" s="302"/>
      <c r="X14" s="307"/>
    </row>
    <row r="15" spans="1:25" ht="18" customHeight="1">
      <c r="A15" s="44" t="s">
        <v>227</v>
      </c>
      <c r="B15" s="51" t="s">
        <v>200</v>
      </c>
      <c r="C15" s="184"/>
      <c r="D15" s="186"/>
      <c r="E15" s="199"/>
      <c r="F15" s="172"/>
      <c r="G15" s="187"/>
      <c r="H15" s="168">
        <v>2028</v>
      </c>
      <c r="I15" s="30">
        <f t="shared" si="0"/>
        <v>46859</v>
      </c>
      <c r="J15" s="26">
        <f t="shared" si="1"/>
        <v>46860</v>
      </c>
      <c r="K15" s="26">
        <f t="shared" si="2"/>
        <v>46898</v>
      </c>
      <c r="L15" s="26">
        <v>46870</v>
      </c>
      <c r="M15" s="26">
        <f t="shared" si="3"/>
        <v>46908</v>
      </c>
      <c r="N15" s="26">
        <f t="shared" si="4"/>
        <v>46909</v>
      </c>
      <c r="O15" s="26">
        <f t="shared" si="5"/>
        <v>47112</v>
      </c>
      <c r="P15" s="26">
        <f t="shared" si="6"/>
        <v>47113</v>
      </c>
      <c r="Q15" s="26">
        <f t="shared" si="7"/>
        <v>46753</v>
      </c>
      <c r="R15" s="41"/>
      <c r="S15" s="302"/>
      <c r="T15" s="302"/>
      <c r="U15" s="302"/>
      <c r="V15" s="302"/>
      <c r="W15" s="302"/>
      <c r="X15" s="307"/>
    </row>
    <row r="16" spans="1:25" ht="18" customHeight="1">
      <c r="A16" s="44" t="s">
        <v>195</v>
      </c>
      <c r="B16" s="51" t="s">
        <v>198</v>
      </c>
      <c r="C16" s="184"/>
      <c r="D16" s="186"/>
      <c r="E16" s="199"/>
      <c r="F16" s="172"/>
      <c r="G16" s="187"/>
      <c r="H16" s="168">
        <v>2029</v>
      </c>
      <c r="I16" s="30">
        <f t="shared" si="0"/>
        <v>47209</v>
      </c>
      <c r="J16" s="26">
        <f t="shared" si="1"/>
        <v>47210</v>
      </c>
      <c r="K16" s="26">
        <f t="shared" si="2"/>
        <v>47248</v>
      </c>
      <c r="L16" s="26">
        <v>47235</v>
      </c>
      <c r="M16" s="26">
        <f t="shared" si="3"/>
        <v>47258</v>
      </c>
      <c r="N16" s="26">
        <f t="shared" si="4"/>
        <v>47259</v>
      </c>
      <c r="O16" s="26">
        <f t="shared" si="5"/>
        <v>47477</v>
      </c>
      <c r="P16" s="26">
        <f t="shared" si="6"/>
        <v>47478</v>
      </c>
      <c r="Q16" s="26">
        <f t="shared" si="7"/>
        <v>47119</v>
      </c>
      <c r="R16" s="41"/>
      <c r="S16" s="302"/>
      <c r="T16" s="302"/>
      <c r="U16" s="302"/>
      <c r="V16" s="302"/>
      <c r="W16" s="302"/>
      <c r="X16" s="307"/>
    </row>
    <row r="17" spans="1:24" ht="18" customHeight="1">
      <c r="A17" s="45" t="s">
        <v>232</v>
      </c>
      <c r="B17" s="51" t="s">
        <v>197</v>
      </c>
      <c r="C17" s="184"/>
      <c r="D17" s="186"/>
      <c r="E17" s="199"/>
      <c r="F17" s="172"/>
      <c r="G17" s="187"/>
      <c r="H17" s="168">
        <v>2030</v>
      </c>
      <c r="I17" s="30">
        <f t="shared" si="0"/>
        <v>47594</v>
      </c>
      <c r="J17" s="26">
        <f t="shared" si="1"/>
        <v>47595</v>
      </c>
      <c r="K17" s="26">
        <f>I17+39</f>
        <v>47633</v>
      </c>
      <c r="L17" s="33"/>
      <c r="M17" s="26">
        <f>I17+49</f>
        <v>47643</v>
      </c>
      <c r="N17" s="26">
        <f>I17+50</f>
        <v>47644</v>
      </c>
      <c r="O17" s="26">
        <f>DATE(H17,12,25)</f>
        <v>47842</v>
      </c>
      <c r="P17" s="26">
        <f>DATE(H17,12,26)</f>
        <v>47843</v>
      </c>
      <c r="Q17" s="26">
        <f>DATE(H17,1,1)</f>
        <v>47484</v>
      </c>
      <c r="R17" s="41"/>
      <c r="S17" s="302"/>
      <c r="T17" s="302"/>
      <c r="U17" s="302"/>
      <c r="V17" s="302"/>
      <c r="W17" s="302"/>
      <c r="X17" s="307"/>
    </row>
    <row r="18" spans="1:24" ht="18" customHeight="1" thickBot="1">
      <c r="A18" s="46"/>
      <c r="B18" s="42"/>
      <c r="C18" s="184"/>
      <c r="D18" s="186"/>
      <c r="E18" s="199"/>
      <c r="F18" s="172"/>
      <c r="G18" s="187"/>
      <c r="H18" s="168">
        <v>2031</v>
      </c>
      <c r="I18" s="30">
        <f t="shared" si="0"/>
        <v>47951</v>
      </c>
      <c r="J18" s="26">
        <f t="shared" si="1"/>
        <v>47952</v>
      </c>
      <c r="K18" s="26">
        <f t="shared" ref="K18:K26" si="8">I18+39</f>
        <v>47990</v>
      </c>
      <c r="L18" s="26">
        <v>11440</v>
      </c>
      <c r="M18" s="26">
        <f t="shared" ref="M18:M26" si="9">I18+49</f>
        <v>48000</v>
      </c>
      <c r="N18" s="26">
        <f t="shared" ref="N18:N26" si="10">I18+50</f>
        <v>48001</v>
      </c>
      <c r="O18" s="26">
        <f t="shared" ref="O18:O26" si="11">DATE(H18,12,25)</f>
        <v>48207</v>
      </c>
      <c r="P18" s="26">
        <f t="shared" ref="P18:P26" si="12">DATE(H18,12,26)</f>
        <v>48208</v>
      </c>
      <c r="Q18" s="26">
        <f t="shared" ref="Q18:Q26" si="13">DATE(H18,1,1)</f>
        <v>47849</v>
      </c>
      <c r="R18" s="41"/>
      <c r="S18" s="302"/>
      <c r="T18" s="302"/>
      <c r="U18" s="302"/>
      <c r="V18" s="302"/>
      <c r="W18" s="302"/>
      <c r="X18" s="307"/>
    </row>
    <row r="19" spans="1:24" ht="18" customHeight="1" thickBot="1">
      <c r="A19" s="183" t="s">
        <v>233</v>
      </c>
      <c r="B19" s="196"/>
      <c r="C19" s="184"/>
      <c r="D19" s="186"/>
      <c r="E19" s="200"/>
      <c r="F19" s="172"/>
      <c r="G19" s="187"/>
      <c r="H19" s="168">
        <v>2032</v>
      </c>
      <c r="I19" s="30">
        <f t="shared" si="0"/>
        <v>48301</v>
      </c>
      <c r="J19" s="26">
        <f t="shared" si="1"/>
        <v>48302</v>
      </c>
      <c r="K19" s="26">
        <f t="shared" si="8"/>
        <v>48340</v>
      </c>
      <c r="L19" s="26">
        <v>11806</v>
      </c>
      <c r="M19" s="26">
        <f t="shared" si="9"/>
        <v>48350</v>
      </c>
      <c r="N19" s="26">
        <f t="shared" si="10"/>
        <v>48351</v>
      </c>
      <c r="O19" s="26">
        <f t="shared" si="11"/>
        <v>48573</v>
      </c>
      <c r="P19" s="26">
        <f t="shared" si="12"/>
        <v>48574</v>
      </c>
      <c r="Q19" s="26">
        <f t="shared" si="13"/>
        <v>48214</v>
      </c>
      <c r="R19" s="41"/>
      <c r="S19" s="302"/>
      <c r="T19" s="302"/>
      <c r="U19" s="302"/>
      <c r="V19" s="302"/>
      <c r="W19" s="302"/>
      <c r="X19" s="307"/>
    </row>
    <row r="20" spans="1:24" ht="18" customHeight="1">
      <c r="A20" s="34" t="s">
        <v>12</v>
      </c>
      <c r="B20" s="172" t="s">
        <v>615</v>
      </c>
      <c r="C20" s="184"/>
      <c r="D20" s="186"/>
      <c r="E20" s="199"/>
      <c r="F20" s="172"/>
      <c r="G20" s="187"/>
      <c r="H20" s="168">
        <v>2033</v>
      </c>
      <c r="I20" s="30">
        <f t="shared" si="0"/>
        <v>48686</v>
      </c>
      <c r="J20" s="26">
        <f t="shared" si="1"/>
        <v>48687</v>
      </c>
      <c r="K20" s="26">
        <f t="shared" si="8"/>
        <v>48725</v>
      </c>
      <c r="L20" s="26">
        <v>12171</v>
      </c>
      <c r="M20" s="26">
        <f t="shared" si="9"/>
        <v>48735</v>
      </c>
      <c r="N20" s="26">
        <f t="shared" si="10"/>
        <v>48736</v>
      </c>
      <c r="O20" s="26">
        <f t="shared" si="11"/>
        <v>48938</v>
      </c>
      <c r="P20" s="26">
        <f t="shared" si="12"/>
        <v>48939</v>
      </c>
      <c r="Q20" s="26">
        <f t="shared" si="13"/>
        <v>48580</v>
      </c>
      <c r="R20" s="41"/>
      <c r="S20" s="302"/>
      <c r="T20" s="302"/>
      <c r="U20" s="302"/>
      <c r="V20" s="302"/>
      <c r="W20" s="302"/>
      <c r="X20" s="307"/>
    </row>
    <row r="21" spans="1:24" ht="18" customHeight="1" thickBot="1">
      <c r="A21" s="35" t="s">
        <v>13</v>
      </c>
      <c r="B21" s="49" t="s">
        <v>616</v>
      </c>
      <c r="C21" s="184"/>
      <c r="D21" s="186"/>
      <c r="E21" s="199"/>
      <c r="F21" s="172"/>
      <c r="G21" s="187"/>
      <c r="H21" s="168">
        <v>2034</v>
      </c>
      <c r="I21" s="30">
        <f t="shared" si="0"/>
        <v>49043</v>
      </c>
      <c r="J21" s="26">
        <f t="shared" si="1"/>
        <v>49044</v>
      </c>
      <c r="K21" s="26">
        <f t="shared" si="8"/>
        <v>49082</v>
      </c>
      <c r="L21" s="26">
        <v>12536</v>
      </c>
      <c r="M21" s="26">
        <f t="shared" si="9"/>
        <v>49092</v>
      </c>
      <c r="N21" s="26">
        <f t="shared" si="10"/>
        <v>49093</v>
      </c>
      <c r="O21" s="26">
        <f t="shared" si="11"/>
        <v>49303</v>
      </c>
      <c r="P21" s="26">
        <f t="shared" si="12"/>
        <v>49304</v>
      </c>
      <c r="Q21" s="26">
        <f t="shared" si="13"/>
        <v>48945</v>
      </c>
      <c r="R21" s="41"/>
      <c r="S21" s="302"/>
      <c r="T21" s="302"/>
      <c r="U21" s="302"/>
      <c r="V21" s="302"/>
      <c r="W21" s="302"/>
      <c r="X21" s="307"/>
    </row>
    <row r="22" spans="1:24" ht="18" customHeight="1">
      <c r="A22" s="127" t="s">
        <v>617</v>
      </c>
      <c r="B22" s="196"/>
      <c r="C22" s="184"/>
      <c r="D22" s="186"/>
      <c r="E22" s="199"/>
      <c r="F22" s="172"/>
      <c r="G22" s="187"/>
      <c r="H22" s="168">
        <v>2035</v>
      </c>
      <c r="I22" s="30">
        <f t="shared" si="0"/>
        <v>49393</v>
      </c>
      <c r="J22" s="26">
        <f t="shared" si="1"/>
        <v>49394</v>
      </c>
      <c r="K22" s="26">
        <f t="shared" si="8"/>
        <v>49432</v>
      </c>
      <c r="L22" s="33"/>
      <c r="M22" s="26">
        <f t="shared" si="9"/>
        <v>49442</v>
      </c>
      <c r="N22" s="26">
        <f t="shared" si="10"/>
        <v>49443</v>
      </c>
      <c r="O22" s="26">
        <f t="shared" si="11"/>
        <v>49668</v>
      </c>
      <c r="P22" s="26">
        <f t="shared" si="12"/>
        <v>49669</v>
      </c>
      <c r="Q22" s="26">
        <f t="shared" si="13"/>
        <v>49310</v>
      </c>
      <c r="R22" s="41"/>
      <c r="S22" s="302"/>
      <c r="T22" s="302"/>
      <c r="U22" s="302"/>
      <c r="V22" s="302"/>
      <c r="W22" s="302"/>
      <c r="X22" s="307"/>
    </row>
    <row r="23" spans="1:24" ht="18" customHeight="1">
      <c r="A23" s="530" t="s">
        <v>661</v>
      </c>
      <c r="B23" s="530"/>
      <c r="C23" s="184"/>
      <c r="D23" s="186"/>
      <c r="E23" s="199"/>
      <c r="F23" s="172"/>
      <c r="G23" s="187"/>
      <c r="H23" s="168">
        <v>2036</v>
      </c>
      <c r="I23" s="30">
        <f t="shared" si="0"/>
        <v>49778</v>
      </c>
      <c r="J23" s="26">
        <f t="shared" si="1"/>
        <v>49779</v>
      </c>
      <c r="K23" s="26">
        <f t="shared" si="8"/>
        <v>49817</v>
      </c>
      <c r="L23" s="26">
        <v>13267</v>
      </c>
      <c r="M23" s="26">
        <f t="shared" si="9"/>
        <v>49827</v>
      </c>
      <c r="N23" s="26">
        <f t="shared" si="10"/>
        <v>49828</v>
      </c>
      <c r="O23" s="26">
        <f t="shared" si="11"/>
        <v>50034</v>
      </c>
      <c r="P23" s="26">
        <f t="shared" si="12"/>
        <v>50035</v>
      </c>
      <c r="Q23" s="26">
        <f t="shared" si="13"/>
        <v>49675</v>
      </c>
      <c r="R23" s="41"/>
      <c r="S23" s="302"/>
      <c r="T23" s="302"/>
      <c r="U23" s="302"/>
      <c r="V23" s="302"/>
      <c r="W23" s="302"/>
      <c r="X23" s="307"/>
    </row>
    <row r="24" spans="1:24" ht="18" customHeight="1">
      <c r="A24" s="530"/>
      <c r="B24" s="530"/>
      <c r="C24" s="184"/>
      <c r="D24" s="186"/>
      <c r="E24" s="199"/>
      <c r="F24" s="172"/>
      <c r="G24" s="187"/>
      <c r="H24" s="168">
        <v>2037</v>
      </c>
      <c r="I24" s="30">
        <f t="shared" si="0"/>
        <v>50135</v>
      </c>
      <c r="J24" s="26">
        <f t="shared" si="1"/>
        <v>50136</v>
      </c>
      <c r="K24" s="26">
        <f t="shared" si="8"/>
        <v>50174</v>
      </c>
      <c r="L24" s="26">
        <v>13632</v>
      </c>
      <c r="M24" s="26">
        <f t="shared" si="9"/>
        <v>50184</v>
      </c>
      <c r="N24" s="26">
        <f t="shared" si="10"/>
        <v>50185</v>
      </c>
      <c r="O24" s="26">
        <f t="shared" si="11"/>
        <v>50399</v>
      </c>
      <c r="P24" s="26">
        <f t="shared" si="12"/>
        <v>50400</v>
      </c>
      <c r="Q24" s="26">
        <f t="shared" si="13"/>
        <v>50041</v>
      </c>
      <c r="R24" s="41"/>
      <c r="S24" s="302"/>
      <c r="T24" s="302"/>
      <c r="U24" s="302"/>
      <c r="V24" s="302"/>
      <c r="W24" s="302"/>
      <c r="X24" s="307"/>
    </row>
    <row r="25" spans="1:24" ht="18" customHeight="1">
      <c r="A25" s="530"/>
      <c r="B25" s="530"/>
      <c r="C25" s="184"/>
      <c r="D25" s="202"/>
      <c r="E25" s="199"/>
      <c r="F25" s="172"/>
      <c r="G25" s="187"/>
      <c r="H25" s="168">
        <v>2038</v>
      </c>
      <c r="I25" s="30">
        <f t="shared" si="0"/>
        <v>50520</v>
      </c>
      <c r="J25" s="26">
        <f t="shared" si="1"/>
        <v>50521</v>
      </c>
      <c r="K25" s="26">
        <f t="shared" si="8"/>
        <v>50559</v>
      </c>
      <c r="L25" s="26">
        <v>13997</v>
      </c>
      <c r="M25" s="26">
        <f t="shared" si="9"/>
        <v>50569</v>
      </c>
      <c r="N25" s="26">
        <f t="shared" si="10"/>
        <v>50570</v>
      </c>
      <c r="O25" s="26">
        <f t="shared" si="11"/>
        <v>50764</v>
      </c>
      <c r="P25" s="26">
        <f t="shared" si="12"/>
        <v>50765</v>
      </c>
      <c r="Q25" s="26">
        <f t="shared" si="13"/>
        <v>50406</v>
      </c>
      <c r="R25" s="41"/>
      <c r="S25" s="302"/>
      <c r="T25" s="302"/>
      <c r="U25" s="302"/>
      <c r="V25" s="302"/>
      <c r="W25" s="302"/>
      <c r="X25" s="307"/>
    </row>
    <row r="26" spans="1:24" ht="18" customHeight="1" thickBot="1">
      <c r="A26" s="530"/>
      <c r="B26" s="530"/>
      <c r="C26" s="171"/>
      <c r="D26" s="167"/>
      <c r="E26" s="50"/>
      <c r="F26" s="172"/>
      <c r="G26" s="173"/>
      <c r="H26" s="169">
        <v>2039</v>
      </c>
      <c r="I26" s="31">
        <f t="shared" si="0"/>
        <v>50870</v>
      </c>
      <c r="J26" s="27">
        <f t="shared" si="1"/>
        <v>50871</v>
      </c>
      <c r="K26" s="27">
        <f t="shared" si="8"/>
        <v>50909</v>
      </c>
      <c r="L26" s="27">
        <v>14362</v>
      </c>
      <c r="M26" s="27">
        <f t="shared" si="9"/>
        <v>50919</v>
      </c>
      <c r="N26" s="27">
        <f t="shared" si="10"/>
        <v>50920</v>
      </c>
      <c r="O26" s="27">
        <f t="shared" si="11"/>
        <v>51129</v>
      </c>
      <c r="P26" s="27">
        <f t="shared" si="12"/>
        <v>51130</v>
      </c>
      <c r="Q26" s="27">
        <f t="shared" si="13"/>
        <v>50771</v>
      </c>
      <c r="R26" s="43"/>
      <c r="S26" s="303"/>
      <c r="T26" s="303"/>
      <c r="U26" s="303"/>
      <c r="V26" s="303"/>
      <c r="W26" s="303"/>
      <c r="X26" s="308"/>
    </row>
    <row r="27" spans="1:24" ht="18" customHeight="1">
      <c r="A27" s="530"/>
      <c r="B27" s="530"/>
      <c r="C27" s="171"/>
      <c r="D27" s="167"/>
      <c r="E27" s="50"/>
      <c r="F27" s="172"/>
      <c r="G27" s="173"/>
    </row>
    <row r="28" spans="1:24" ht="18" customHeight="1">
      <c r="A28" s="530"/>
      <c r="B28" s="530"/>
      <c r="C28" s="171"/>
      <c r="D28" s="167"/>
      <c r="E28" s="50"/>
      <c r="F28" s="172"/>
      <c r="G28" s="173"/>
      <c r="I28" s="24"/>
      <c r="J28" s="24"/>
      <c r="K28" s="24"/>
    </row>
    <row r="29" spans="1:24" ht="18" customHeight="1">
      <c r="A29" s="530"/>
      <c r="B29" s="530"/>
      <c r="C29" s="171"/>
      <c r="D29" s="167"/>
      <c r="E29" s="50"/>
      <c r="F29" s="172"/>
      <c r="G29" s="173"/>
      <c r="I29" s="24"/>
      <c r="J29" s="24"/>
      <c r="K29" s="24"/>
    </row>
    <row r="30" spans="1:24" ht="18" customHeight="1">
      <c r="A30" s="530"/>
      <c r="B30" s="530"/>
      <c r="C30" s="171"/>
      <c r="D30" s="167"/>
      <c r="E30" s="50"/>
      <c r="F30" s="172"/>
      <c r="G30" s="173"/>
      <c r="I30" s="24"/>
      <c r="J30" s="24"/>
      <c r="K30" s="40"/>
      <c r="L30" s="24"/>
      <c r="M30" s="39"/>
    </row>
    <row r="31" spans="1:24" ht="18" customHeight="1">
      <c r="A31" s="530"/>
      <c r="B31" s="530"/>
      <c r="C31" s="171"/>
      <c r="D31" s="167"/>
      <c r="E31" s="50"/>
      <c r="F31" s="172"/>
      <c r="G31" s="173"/>
      <c r="I31" s="24"/>
      <c r="J31" s="24"/>
      <c r="K31" s="24"/>
      <c r="L31" s="24"/>
    </row>
    <row r="32" spans="1:24" ht="18" customHeight="1">
      <c r="A32" s="530"/>
      <c r="B32" s="530"/>
      <c r="C32" s="171"/>
      <c r="D32" s="167"/>
      <c r="E32" s="50"/>
      <c r="F32" s="172"/>
      <c r="G32" s="173"/>
      <c r="I32" s="24"/>
      <c r="J32" s="24"/>
      <c r="K32" s="24"/>
      <c r="L32" s="24"/>
    </row>
    <row r="33" spans="1:12" ht="18" customHeight="1">
      <c r="A33" s="530"/>
      <c r="B33" s="530"/>
      <c r="C33" s="171"/>
      <c r="D33" s="167"/>
      <c r="E33" s="186"/>
      <c r="F33" s="172"/>
      <c r="G33" s="173"/>
      <c r="I33" s="24"/>
      <c r="J33" s="24"/>
      <c r="K33" s="24"/>
      <c r="L33" s="24"/>
    </row>
    <row r="34" spans="1:12" ht="18" customHeight="1">
      <c r="A34" s="530"/>
      <c r="B34" s="530"/>
      <c r="C34" s="171"/>
      <c r="D34" s="167"/>
      <c r="E34" s="186"/>
      <c r="F34" s="172"/>
      <c r="G34" s="173"/>
      <c r="I34" s="24"/>
      <c r="J34" s="24"/>
    </row>
    <row r="35" spans="1:12" ht="16.899999999999999" customHeight="1" thickBot="1">
      <c r="A35" s="530"/>
      <c r="B35" s="530"/>
      <c r="C35" s="171"/>
      <c r="D35" s="167"/>
      <c r="E35" s="186"/>
      <c r="F35" s="172"/>
      <c r="G35" s="173"/>
      <c r="I35" s="24"/>
    </row>
    <row r="36" spans="1:12" ht="18" customHeight="1">
      <c r="A36" s="133" t="s">
        <v>236</v>
      </c>
      <c r="C36" s="171"/>
      <c r="D36" s="167"/>
      <c r="E36" s="186"/>
      <c r="F36" s="172"/>
      <c r="G36" s="173"/>
      <c r="I36" s="24"/>
    </row>
    <row r="37" spans="1:12" ht="18" customHeight="1">
      <c r="A37" s="191" t="s">
        <v>235</v>
      </c>
      <c r="C37" s="171"/>
      <c r="D37" s="167"/>
      <c r="E37" s="186"/>
      <c r="F37" s="172"/>
      <c r="G37" s="173"/>
    </row>
    <row r="38" spans="1:12" ht="18" customHeight="1">
      <c r="A38" s="191" t="s">
        <v>245</v>
      </c>
      <c r="C38" s="171"/>
      <c r="D38" s="167"/>
      <c r="E38" s="186"/>
      <c r="F38" s="172"/>
      <c r="G38" s="173"/>
    </row>
    <row r="39" spans="1:12" ht="18" customHeight="1">
      <c r="A39" s="192" t="s">
        <v>237</v>
      </c>
      <c r="C39" s="171"/>
      <c r="D39" s="167"/>
      <c r="E39" s="186"/>
      <c r="F39" s="172"/>
      <c r="G39" s="173"/>
    </row>
    <row r="40" spans="1:12" ht="18" customHeight="1">
      <c r="A40" s="192" t="s">
        <v>246</v>
      </c>
      <c r="C40" s="171"/>
      <c r="D40" s="167"/>
      <c r="E40" s="186"/>
      <c r="F40" s="172"/>
      <c r="G40" s="173"/>
    </row>
    <row r="41" spans="1:12" ht="18" customHeight="1">
      <c r="A41" s="192" t="s">
        <v>247</v>
      </c>
      <c r="C41" s="171"/>
      <c r="D41" s="167"/>
      <c r="E41" s="186"/>
      <c r="F41" s="172"/>
      <c r="G41" s="173"/>
    </row>
    <row r="42" spans="1:12" ht="18" customHeight="1" thickBot="1">
      <c r="A42" s="193" t="s">
        <v>248</v>
      </c>
      <c r="C42" s="171"/>
      <c r="D42" s="167"/>
      <c r="E42" s="186"/>
      <c r="F42" s="172"/>
      <c r="G42" s="173"/>
    </row>
    <row r="43" spans="1:12" ht="18" customHeight="1">
      <c r="C43" s="171"/>
      <c r="D43" s="167"/>
      <c r="E43" s="186"/>
      <c r="F43" s="172"/>
      <c r="G43" s="173"/>
    </row>
    <row r="44" spans="1:12" ht="18" customHeight="1" thickBot="1">
      <c r="C44" s="174"/>
      <c r="D44" s="175"/>
      <c r="E44" s="350"/>
      <c r="F44" s="176"/>
      <c r="G44" s="177"/>
    </row>
    <row r="45" spans="1:12" ht="18" customHeight="1">
      <c r="E45" s="25"/>
    </row>
    <row r="46" spans="1:12" ht="18" customHeight="1">
      <c r="E46" s="25"/>
    </row>
    <row r="47" spans="1:12" ht="18" customHeight="1">
      <c r="E47" s="25"/>
    </row>
    <row r="48" spans="1:12" ht="18" customHeight="1">
      <c r="E48" s="25"/>
    </row>
    <row r="49" spans="5:5" ht="18" customHeight="1">
      <c r="E49" s="25"/>
    </row>
    <row r="50" spans="5:5" ht="18" customHeight="1">
      <c r="E50" s="25"/>
    </row>
    <row r="51" spans="5:5" ht="18" customHeight="1">
      <c r="E51" s="25"/>
    </row>
    <row r="52" spans="5:5" ht="18" customHeight="1">
      <c r="E52" s="25"/>
    </row>
    <row r="53" spans="5:5" ht="18" customHeight="1">
      <c r="E53" s="25"/>
    </row>
    <row r="54" spans="5:5" ht="18" customHeight="1">
      <c r="E54" s="25"/>
    </row>
    <row r="55" spans="5:5" ht="18" customHeight="1">
      <c r="E55" s="25"/>
    </row>
    <row r="56" spans="5:5" ht="18" customHeight="1">
      <c r="E56" s="25"/>
    </row>
    <row r="57" spans="5:5" ht="18" customHeight="1">
      <c r="E57" s="25"/>
    </row>
    <row r="58" spans="5:5" ht="18" customHeight="1">
      <c r="E58" s="25"/>
    </row>
  </sheetData>
  <sheetProtection algorithmName="SHA-512" hashValue="ODiO6nxHEHLVNmIJ6rE5vLkJIL+kZoxUlvp5uouTte+kBRRfn3Q6kn6kvDyEyeuJFbX0Evn8GoSb+bH6vgoobA==" saltValue="cfhh4lZ/378YZxVe2F+loA==" spinCount="100000" sheet="1" selectLockedCells="1" selectUnlockedCells="1"/>
  <sortState xmlns:xlrd2="http://schemas.microsoft.com/office/spreadsheetml/2017/richdata2" ref="R3:X8">
    <sortCondition ref="R3:R8"/>
  </sortState>
  <mergeCells count="9">
    <mergeCell ref="A23:B35"/>
    <mergeCell ref="R1:X1"/>
    <mergeCell ref="A11:B11"/>
    <mergeCell ref="A1:B1"/>
    <mergeCell ref="C1:E1"/>
    <mergeCell ref="H1:Q1"/>
    <mergeCell ref="A2:B2"/>
    <mergeCell ref="A10:B10"/>
    <mergeCell ref="S2:W2"/>
  </mergeCells>
  <hyperlinks>
    <hyperlink ref="B20" r:id="rId1" xr:uid="{360EB1AE-F2F5-4EE3-B8C5-5706EB334918}"/>
  </hyperlinks>
  <pageMargins left="0.62992125984251968" right="0.23622047244094491" top="0.55118110236220474" bottom="0.55118110236220474" header="0.31496062992125984" footer="0.31496062992125984"/>
  <pageSetup paperSize="8" scale="51" orientation="landscape" r:id="rId2"/>
  <headerFooter>
    <oddFooter>&amp;L&amp;"Verdana,Standaard"&amp;9&amp;K000000&amp;F&amp;C&amp;"Verdana Vet,Vet"&amp;9&amp;K000000Pagina &amp;P van &amp;N&amp;R&amp;"Verdana,Standaard"&amp;9&amp;K000000&amp;D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795878319364EA66BDD24E1118D88" ma:contentTypeVersion="1" ma:contentTypeDescription="Een nieuw document maken." ma:contentTypeScope="" ma:versionID="e00953501432411ce8f0e22cef0c55b6">
  <xsd:schema xmlns:xsd="http://www.w3.org/2001/XMLSchema" xmlns:xs="http://www.w3.org/2001/XMLSchema" xmlns:p="http://schemas.microsoft.com/office/2006/metadata/properties" targetNamespace="http://schemas.microsoft.com/office/2006/metadata/properties" ma:root="true" ma:fieldsID="1c8de11bb62341572f7486811575c58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0AE705-4F2B-4456-BF74-5760CDD956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B6E4BA-B2A1-4ED4-93D7-77EE1DA62504}">
  <ds:schemaRefs>
    <ds:schemaRef ds:uri="http://schemas.microsoft.com/sharepoint/v3/contenttype/forms"/>
  </ds:schemaRefs>
</ds:datastoreItem>
</file>

<file path=customXml/itemProps3.xml><?xml version="1.0" encoding="utf-8"?>
<ds:datastoreItem xmlns:ds="http://schemas.openxmlformats.org/officeDocument/2006/customXml" ds:itemID="{31A6C378-8CEA-49F3-9EB4-7111A75580D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23</vt:i4>
      </vt:variant>
    </vt:vector>
  </HeadingPairs>
  <TitlesOfParts>
    <vt:vector size="30" baseType="lpstr">
      <vt:lpstr>Aanvraag inhuur</vt:lpstr>
      <vt:lpstr>Kwaliteitsraamwerk I(v)</vt:lpstr>
      <vt:lpstr>Hulp bij invullen</vt:lpstr>
      <vt:lpstr>Info Kwaliteitsraamwerk I(v)</vt:lpstr>
      <vt:lpstr>Info VOG Items</vt:lpstr>
      <vt:lpstr>Rapportage Info</vt:lpstr>
      <vt:lpstr>Brongegevens dienst</vt:lpstr>
      <vt:lpstr>Aanvraagopties</vt:lpstr>
      <vt:lpstr>'Aanvraag inhuur'!Afdrukbereik</vt:lpstr>
      <vt:lpstr>'Hulp bij invullen'!Afdrukbereik</vt:lpstr>
      <vt:lpstr>'Info VOG Items'!Afdrukbereik</vt:lpstr>
      <vt:lpstr>'Rapportage Info'!Afdrukbereik</vt:lpstr>
      <vt:lpstr>Bedrijfsonderdeel</vt:lpstr>
      <vt:lpstr>Bouwen</vt:lpstr>
      <vt:lpstr>Departement</vt:lpstr>
      <vt:lpstr>Dienst</vt:lpstr>
      <vt:lpstr>Feestdagen</vt:lpstr>
      <vt:lpstr>Hoofdgroep</vt:lpstr>
      <vt:lpstr>Kwaliteitenprofielen</vt:lpstr>
      <vt:lpstr>Lijst1</vt:lpstr>
      <vt:lpstr>Lijst2</vt:lpstr>
      <vt:lpstr>Mogelijkmaken</vt:lpstr>
      <vt:lpstr>Opdrachtnemer</vt:lpstr>
      <vt:lpstr>Perceel</vt:lpstr>
      <vt:lpstr>Plannen</vt:lpstr>
      <vt:lpstr>Soort</vt:lpstr>
      <vt:lpstr>Status_Aanvraag</vt:lpstr>
      <vt:lpstr>Status_kandidaat</vt:lpstr>
      <vt:lpstr>Sturen</vt:lpstr>
      <vt:lpstr>Uitvoeren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Struijk, R.B. (Rob)</cp:lastModifiedBy>
  <cp:lastPrinted>2019-03-19T11:36:20Z</cp:lastPrinted>
  <dcterms:created xsi:type="dcterms:W3CDTF">2015-10-07T09:38:38Z</dcterms:created>
  <dcterms:modified xsi:type="dcterms:W3CDTF">2020-02-13T13:45:24Z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0x0101002AC795878319364EA66BDD24E1118D88</vt:lpwstr>
  </property>
</Properties>
</file>